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ieseArbeitsmappe" defaultThemeVersion="166925"/>
  <mc:AlternateContent xmlns:mc="http://schemas.openxmlformats.org/markup-compatibility/2006">
    <mc:Choice Requires="x15">
      <x15ac:absPath xmlns:x15ac="http://schemas.microsoft.com/office/spreadsheetml/2010/11/ac" url="https://stagediverse.sharepoint.com/sites/Vorstand/Freigegebene Dokumente/General/LABW/Excel/1-RELEASE/"/>
    </mc:Choice>
  </mc:AlternateContent>
  <xr:revisionPtr revIDLastSave="3809" documentId="8_{5EA747A3-1F71-4186-AAD9-79A4C34F28A3}" xr6:coauthVersionLast="47" xr6:coauthVersionMax="47" xr10:uidLastSave="{3EEB1602-312E-494E-AF7A-0CDCC8C3B9D7}"/>
  <bookViews>
    <workbookView xWindow="-108" yWindow="-108" windowWidth="46296" windowHeight="25416" tabRatio="657" xr2:uid="{BCCCC2EF-D04B-485C-8E25-806E49296A1B}"/>
  </bookViews>
  <sheets>
    <sheet name="Hinweise" sheetId="6" r:id="rId1"/>
    <sheet name="0-Allgemeine Angaben" sheetId="7" r:id="rId2"/>
    <sheet name="1-KoFi zur Antragsstellung" sheetId="1" r:id="rId3"/>
    <sheet name="2-Belegliste" sheetId="3" state="hidden" r:id="rId4"/>
    <sheet name="3-Erläuterungen Belege" sheetId="10" state="hidden" r:id="rId5"/>
    <sheet name="4-VWN nach Abschluss" sheetId="2" state="hidden" r:id="rId6"/>
    <sheet name="5-AUS-Erläuterung VWN" sheetId="11" state="hidden" r:id="rId7"/>
    <sheet name="6-EIN-Erläuterung VWN" sheetId="12" state="hidden" r:id="rId8"/>
    <sheet name="9-Weitere Erläuterungen" sheetId="13" r:id="rId9"/>
    <sheet name="10-FöRiLi" sheetId="4" state="hidden" r:id="rId10"/>
    <sheet name="11-LoVs" sheetId="5" state="hidden" r:id="rId11"/>
    <sheet name="Testdaten" sheetId="9" state="hidden" r:id="rId12"/>
  </sheets>
  <definedNames>
    <definedName name="_xlnm._FilterDatabase" localSheetId="3" hidden="1">'2-Belegliste'!$A$13:$K$343</definedName>
    <definedName name="_xlnm.Print_Area" localSheetId="1">'0-Allgemeine Angaben'!$B$2:$D$53</definedName>
    <definedName name="_xlnm.Print_Area" localSheetId="2">'1-KoFi zur Antragsstellung'!$A$2:$C$50</definedName>
    <definedName name="_xlnm.Print_Area" localSheetId="3">'2-Belegliste'!$A$2:$K$343</definedName>
    <definedName name="_xlnm.Print_Area" localSheetId="4">'3-Erläuterungen Belege'!$A$2:$G$112</definedName>
    <definedName name="_xlnm.Print_Area" localSheetId="5">'4-VWN nach Abschluss'!$A$2:$G$61</definedName>
    <definedName name="_xlnm.Print_Area" localSheetId="6">'5-AUS-Erläuterung VWN'!$A$2:$H$49</definedName>
    <definedName name="_xlnm.Print_Area" localSheetId="7">'6-EIN-Erläuterung VWN'!$A$2:$H$39</definedName>
    <definedName name="_xlnm.Print_Area" localSheetId="0">Hinweise!$B$2:$H$27</definedName>
    <definedName name="_xlnm.Print_Titles" localSheetId="3">'2-Belegliste'!$13:$13</definedName>
    <definedName name="_xlnm.Print_Titles" localSheetId="4">'3-Erläuterungen Belege'!$12:$12</definedName>
    <definedName name="_xlnm.Print_Titles" localSheetId="6">'5-AUS-Erläuterung VWN'!$11:$11</definedName>
    <definedName name="_xlnm.Print_Titles" localSheetId="7">'6-EIN-Erläuterung VWN'!$11:$11</definedName>
    <definedName name="Eigenmittel">'11-LoVs'!$C$25:$C$29</definedName>
    <definedName name="FörderungXLABW">'11-LoVs'!$C$38</definedName>
    <definedName name="HeadLine">Hinweise!$B$1</definedName>
    <definedName name="Honorare">'11-LoVs'!$C$3:$C$9</definedName>
    <definedName name="KommunaleXFörderung">'11-LoVs'!$C$30:$C$32</definedName>
    <definedName name="LABW_KoFiPlan_Ver">Hinweise!$C$8</definedName>
    <definedName name="Öffentlichkeitsarbeit">'11-LoVs'!$C$18:$C$20</definedName>
    <definedName name="SachY_Materialkosten">'11-LoVs'!$C$13:$C$17</definedName>
    <definedName name="SonstigeXAusgaben">'11-LoVs'!$C$21</definedName>
    <definedName name="SonstigeXEinnahmen">'11-LoVs'!$C$37</definedName>
    <definedName name="Sponsoren">'11-LoVs'!$C$36</definedName>
    <definedName name="T0_Ansprechpartner">'0-Allgemeine Angaben'!$C$8</definedName>
    <definedName name="T0_Antrgasdatum">'0-Allgemeine Angaben'!$C$18</definedName>
    <definedName name="T0_AusgabenGesamt">'0-Allgemeine Angaben'!$C$23</definedName>
    <definedName name="T0_BeantragteSumme">'0-Allgemeine Angaben'!$C$25</definedName>
    <definedName name="T0_BühnenName">'0-Allgemeine Angaben'!$C$5</definedName>
    <definedName name="T0_EingabeBühne">'0-Allgemeine Angaben'!$C$5,'0-Allgemeine Angaben'!$C$8,'0-Allgemeine Angaben'!$C$9,'0-Allgemeine Angaben'!$C$10,'0-Allgemeine Angaben'!$C$11,'0-Allgemeine Angaben'!$C$12,'0-Allgemeine Angaben'!$C$15,'0-Allgemeine Angaben'!$C$18,'0-Allgemeine Angaben'!$C$29,'0-Allgemeine Angaben'!$C$30,'0-Allgemeine Angaben'!$C$31,'0-Allgemeine Angaben'!$C$32,'0-Allgemeine Angaben'!$C$33,'0-Allgemeine Angaben'!$C$36,'0-Allgemeine Angaben'!$C$37,'0-Allgemeine Angaben'!$C$38,'0-Allgemeine Angaben'!$C$39,'0-Allgemeine Angaben'!$C$40,'0-Allgemeine Angaben'!$C$41</definedName>
    <definedName name="T0_FAK_Gelb_Steuerung">'0-Allgemeine Angaben'!$F$36:$F$41</definedName>
    <definedName name="T0_Förderbereich">'0-Allgemeine Angaben'!$C$15</definedName>
    <definedName name="T0_FörderfähigeKosten">'0-Allgemeine Angaben'!$C$24</definedName>
    <definedName name="T0_Fördermittelvertrag">'0-Allgemeine Angaben'!$C$22</definedName>
    <definedName name="T0_Fördersumme">'0-Allgemeine Angaben'!$C$26</definedName>
    <definedName name="T0_LABW_AKZ">'0-Allgemeine Angaben'!$C$21</definedName>
    <definedName name="T0_LABW_Eingabe">'0-Allgemeine Angaben'!$C$21:$D$21,'0-Allgemeine Angaben'!$C$22:$D$22,'0-Allgemeine Angaben'!$C$24:$D$24,'0-Allgemeine Angaben'!$C$26:$D$26</definedName>
    <definedName name="T0_Projekttitel">'0-Allgemeine Angaben'!$C$29</definedName>
    <definedName name="T0_RL_Gewählt">'0-Allgemeine Angaben'!$C$16</definedName>
    <definedName name="T0_TEST_Kommentare">'0-Allgemeine Angaben'!$H$2:$H$53</definedName>
    <definedName name="T1_Abgaben_SOLL">'1-KoFi zur Antragsstellung'!$C$15:$C$17</definedName>
    <definedName name="T1_AlleAusgaben_SOLL">'1-KoFi zur Antragsstellung'!$C$8:$C$26</definedName>
    <definedName name="T1_AlleEinnahmen_SOLL">'1-KoFi zur Antragsstellung'!$C$31:$C$44</definedName>
    <definedName name="T1_Antragssumme">'1-KoFi zur Antragsstellung'!$C$44</definedName>
    <definedName name="T1_AUS_Gelb_Steuerung">'1-KoFi zur Antragsstellung'!$E$8:$E$26</definedName>
    <definedName name="T1_AusGesamt_SOLL">'1-KoFi zur Antragsstellung'!$C$27</definedName>
    <definedName name="T1_Drittmittel_SOLL">'1-KoFi zur Antragsstellung'!$C$43</definedName>
    <definedName name="T1_Eigenmittel_SOLL">'1-KoFi zur Antragsstellung'!$C$31:$C$35</definedName>
    <definedName name="T1_EIN_Gelb_Steuerung">'1-KoFi zur Antragsstellung'!$E$31:$E$44</definedName>
    <definedName name="T1_EinGesamt_SOLL">'1-KoFi zur Antragsstellung'!$C$45</definedName>
    <definedName name="T1_Honorare_SOLL">'1-KoFi zur Antragsstellung'!$C$8:$C$14</definedName>
    <definedName name="T1_Kommunalzuschuss_SOLL">'1-KoFi zur Antragsstellung'!$C$36:$C$38</definedName>
    <definedName name="T1_ÖArbeit_SOLL">'1-KoFi zur Antragsstellung'!$C$23:$C$25</definedName>
    <definedName name="T1_Sachkosten_SOLL">'1-KoFi zur Antragsstellung'!$C$18:$C$22</definedName>
    <definedName name="T1_SonstigeHonorare_SOLL">'1-KoFi zur Antragsstellung'!$C$14</definedName>
    <definedName name="T1_SonstigeKosten_SOLL">'1-KoFi zur Antragsstellung'!$C$26</definedName>
    <definedName name="T1_Spenden_SOLL">'1-KoFi zur Antragsstellung'!$C$39:$C$41</definedName>
    <definedName name="T1_Sponsoren_SOLL">'1-KoFi zur Antragsstellung'!$C$42</definedName>
    <definedName name="T1_TEST_Kommentare">'1-KoFi zur Antragsstellung'!$G$2:$G$50</definedName>
    <definedName name="T10_RL_Beschreibung">'10-FöRiLi'!$C$3:$C$5</definedName>
    <definedName name="T10_RL_FöMax">'10-FöRiLi'!$F$3:$F$5</definedName>
    <definedName name="T10_RL_FöMax_C">'10-FöRiLi'!$F$2</definedName>
    <definedName name="T10_RL_FöMin">'10-FöRiLi'!$E$3:$E$5</definedName>
    <definedName name="T10_RL_FöMin_C">'10-FöRiLi'!$E$2</definedName>
    <definedName name="T10_RL_Förderung">'10-FöRiLi'!$D$3:$D$5</definedName>
    <definedName name="T10_RL_Förderung_C">'10-FöRiLi'!$D$2</definedName>
    <definedName name="T10_RL_Hinweis">'10-FöRiLi'!$I$3:$I$5</definedName>
    <definedName name="T10_RL_Hinweis_C">'10-FöRiLi'!$I$2</definedName>
    <definedName name="T10_RL_HinweisFK">'10-FöRiLi'!$K$3:$K$5</definedName>
    <definedName name="T10_RL_HinweisFK_C">'10-FöRiLi'!$K$2</definedName>
    <definedName name="T10_RL_HinweisFö">'10-FöRiLi'!$J$3:$J$5</definedName>
    <definedName name="T10_RL_HinweisFö_C">'10-FöRiLi'!$J$2</definedName>
    <definedName name="T10_RL_MinAnzahlFK">'10-FöRiLi'!$H$3:$H$5</definedName>
    <definedName name="T10_RL_MinAnzahlFK_C">'10-FöRiLi'!$H$2</definedName>
    <definedName name="T10_RL_MinProVol">'10-FöRiLi'!$G$3:$G$5</definedName>
    <definedName name="T10_RL_MinProVol_C">'10-FöRiLi'!$G$2</definedName>
    <definedName name="T10_RL_Nummer">'10-FöRiLi'!$B$3:$B$5</definedName>
    <definedName name="T10_RL_Tab">'10-FöRiLi'!$B$3:$K$5</definedName>
    <definedName name="T11_AusBerSort">'11-LoVs'!$B$10:$B$14</definedName>
    <definedName name="T11_AusEinBereiche">'11-LoVs'!$B$46:$B$57</definedName>
    <definedName name="T11_Ausgabenbereich">'11-LoVs'!$B$3:$B$7</definedName>
    <definedName name="T11_AusgabenbereichSort">'11-LoVs'!$B$10:$B$14</definedName>
    <definedName name="T11_BeantragteSumme_Farbe">'11-LoVs'!$M$16</definedName>
    <definedName name="T11_BeantragteSumme_Message">'11-LoVs'!$N$16</definedName>
    <definedName name="T11_Belegart">'11-LoVs'!$C$42:$C$43</definedName>
    <definedName name="T11_BelegErläuterungControl">'11-LoVs'!$E$79</definedName>
    <definedName name="T11_BelegErläuterungNotwendig">'11-LoVs'!$C$61:$D$93</definedName>
    <definedName name="T11_EinBerSort">'11-LoVs'!$B$33:$B$38</definedName>
    <definedName name="T11_Einnahmenbereich">'11-LoVs'!$B$25:$B$30</definedName>
    <definedName name="T11_EinnahmenbereichSort">'11-LoVs'!$B$33:$B$38</definedName>
    <definedName name="T11_Fachkraft_anerkannt">'11-LoVs'!$B$42:$B$43</definedName>
    <definedName name="T11_FörderfähigeKosten_Farbe">'11-LoVs'!$M$12</definedName>
    <definedName name="T11_FörderfähigeKosten_Message">'11-LoVs'!$N$12</definedName>
    <definedName name="T11_Fördersumme_Farbe">'11-LoVs'!$M$25</definedName>
    <definedName name="T11_Fördersumme_Message">'11-LoVs'!$N$25</definedName>
    <definedName name="T11_Mehreinnahmen_Farbe">'11-LoVs'!$M$29</definedName>
    <definedName name="T11_Mehreinnahmen_Message">'11-LoVs'!$N$29</definedName>
    <definedName name="T11_Value_Ja">'11-LoVs'!$H$3</definedName>
    <definedName name="T11_Value_MinZei">'11-LoVs'!$H$5</definedName>
    <definedName name="T11_Value_Nein">'11-LoVs'!$H$4</definedName>
    <definedName name="T2_AlleEingabenBelege">'2-Belegliste'!$F$14:$K$343,'2-Belegliste'!$C$14:$C$343</definedName>
    <definedName name="T2_DetailSpalte">'2-Belegliste'!$J$14:$J$343</definedName>
    <definedName name="T2_SummeSpalte">'2-Belegliste'!$K$14:$K$343</definedName>
    <definedName name="T2_TabelleBelege">'2-Belegliste'!$D$14:$K$343</definedName>
    <definedName name="T2_TEST_Kommentare">'2-Belegliste'!$AG$2:$AG$343</definedName>
    <definedName name="T3_AlleEingabenErläuterungen">'3-Erläuterungen Belege'!$C$14,'3-Erläuterungen Belege'!$C$16,'3-Erläuterungen Belege'!$C$18,'3-Erläuterungen Belege'!$C$20,'3-Erläuterungen Belege'!$C$22,'3-Erläuterungen Belege'!$C$24,'3-Erläuterungen Belege'!$C$26,'3-Erläuterungen Belege'!$C$28,'3-Erläuterungen Belege'!$C$30,'3-Erläuterungen Belege'!$C$32,'3-Erläuterungen Belege'!$C$34,'3-Erläuterungen Belege'!$C$36,'3-Erläuterungen Belege'!$C$38,'3-Erläuterungen Belege'!$C$40,'3-Erläuterungen Belege'!$C$42,'3-Erläuterungen Belege'!$C$44,'3-Erläuterungen Belege'!$C$46,'3-Erläuterungen Belege'!$C$48,'3-Erläuterungen Belege'!$C$50,'3-Erläuterungen Belege'!$C$52,'3-Erläuterungen Belege'!$C$54,'3-Erläuterungen Belege'!$C$56,'3-Erläuterungen Belege'!$C$58,'3-Erläuterungen Belege'!$C$60,'3-Erläuterungen Belege'!$C$62,'3-Erläuterungen Belege'!$C$64,'3-Erläuterungen Belege'!$C$66,'3-Erläuterungen Belege'!$C$68,'3-Erläuterungen Belege'!$C$70,'3-Erläuterungen Belege'!$C$76,'3-Erläuterungen Belege'!$C$74,'3-Erläuterungen Belege'!$C$72,'3-Erläuterungen Belege'!$C$78,'3-Erläuterungen Belege'!$C$80,'3-Erläuterungen Belege'!$C$82,'3-Erläuterungen Belege'!$C$84,'3-Erläuterungen Belege'!$C$86,'3-Erläuterungen Belege'!$C$88,'3-Erläuterungen Belege'!$C$90,'3-Erläuterungen Belege'!$C$92,'3-Erläuterungen Belege'!$C$94,'3-Erläuterungen Belege'!$C$96</definedName>
    <definedName name="T3_ErläuterungenLfdNr">'3-Erläuterungen Belege'!$A$13:$A$112</definedName>
    <definedName name="T3_ErläuterungKommentar">'3-Erläuterungen Belege'!$C$14:$G$14,'3-Erläuterungen Belege'!$C$16:$G$16,'3-Erläuterungen Belege'!$C$18:$G$18,'3-Erläuterungen Belege'!$C$20:$G$20,'3-Erläuterungen Belege'!$C$22:$G$22,'3-Erläuterungen Belege'!$C$24:$G$24,'3-Erläuterungen Belege'!$C$26:$G$26,'3-Erläuterungen Belege'!$C$28:$G$28,'3-Erläuterungen Belege'!$C$30:$G$30,'3-Erläuterungen Belege'!$C$32:$G$32,'3-Erläuterungen Belege'!$C$34:$G$34,'3-Erläuterungen Belege'!$C$36:$G$36,'3-Erläuterungen Belege'!$C$38:$G$38,'3-Erläuterungen Belege'!$C$40:$G$40,'3-Erläuterungen Belege'!$C$42:$G$42,'3-Erläuterungen Belege'!$C$44:$G$44,'3-Erläuterungen Belege'!$C$46:$G$46,'3-Erläuterungen Belege'!$C$48:$G$48,'3-Erläuterungen Belege'!$C$50:$G$50,'3-Erläuterungen Belege'!$C$52:$G$52,'3-Erläuterungen Belege'!$C$54:$G$54,'3-Erläuterungen Belege'!$C$56:$G$56,'3-Erläuterungen Belege'!$C$58:$G$58,'3-Erläuterungen Belege'!$C$60:$G$60,'3-Erläuterungen Belege'!$C$62:$G$62,'3-Erläuterungen Belege'!$C$64:$G$64,'3-Erläuterungen Belege'!$C$66:$G$66,'3-Erläuterungen Belege'!$C$68:$G$68,'3-Erläuterungen Belege'!$C$70:$G$70,'3-Erläuterungen Belege'!$C$76:$G$76,'3-Erläuterungen Belege'!$C$74:$G$74,'3-Erläuterungen Belege'!$C$72:$G$72,'3-Erläuterungen Belege'!$C$78:$G$78,'3-Erläuterungen Belege'!$C$80:$G$80,'3-Erläuterungen Belege'!$C$82:$G$82,'3-Erläuterungen Belege'!$C$84:$G$84,'3-Erläuterungen Belege'!$C$86:$G$86,'3-Erläuterungen Belege'!$C$88:$G$88,'3-Erläuterungen Belege'!$C$90:$G$90,'3-Erläuterungen Belege'!$C$92:$G$92,'3-Erläuterungen Belege'!$C$94:$G$94,'3-Erläuterungen Belege'!$C$96:$G$96,'3-Erläuterungen Belege'!$C$98:$G$98,'3-Erläuterungen Belege'!$C$100:$G$100,'3-Erläuterungen Belege'!$C$102:$G$102,'3-Erläuterungen Belege'!$C$104:$G$104,'3-Erläuterungen Belege'!$C$106:$G$106,'3-Erläuterungen Belege'!$C$108:$G$108,'3-Erläuterungen Belege'!$C$110:$G$110,'3-Erläuterungen Belege'!$C$112:$G$112</definedName>
    <definedName name="T3_TEST_Kommentare">'3-Erläuterungen Belege'!$M$2:$M$112</definedName>
    <definedName name="T4_AlleAusgabenTatsächlich">'4-VWN nach Abschluss'!$E$14:$E$20,'4-VWN nach Abschluss'!$E$22:$E$24,'4-VWN nach Abschluss'!$E$26:$E$30,'4-VWN nach Abschluss'!$E$32:$E$34,'4-VWN nach Abschluss'!$E$36</definedName>
    <definedName name="T4_Eigenmittel_IST">'4-VWN nach Abschluss'!$E$42:$E$46</definedName>
    <definedName name="T4_Gesamtausgaben_IST">'4-VWN nach Abschluss'!$E$38</definedName>
    <definedName name="T4_Gesamteinnahmen_IST">'4-VWN nach Abschluss'!$E$56</definedName>
    <definedName name="T4_Kommunalzuschuss_IST">'4-VWN nach Abschluss'!$E$47:$E$49</definedName>
    <definedName name="T4_TabAusgaben">'4-VWN nach Abschluss'!$B$14:$G$37</definedName>
    <definedName name="T4_TabEinnahmen">'4-VWN nach Abschluss'!$B$42:$G$55</definedName>
    <definedName name="T4_TEST_Kommentare">'4-VWN nach Abschluss'!$M$2:$M$61</definedName>
    <definedName name="T5_EingabeFelder">'5-AUS-Erläuterung VWN'!$C$13,'5-AUS-Erläuterung VWN'!$C$15,'5-AUS-Erläuterung VWN'!$C$17,'5-AUS-Erläuterung VWN'!$C$19,'5-AUS-Erläuterung VWN'!$C$21,'5-AUS-Erläuterung VWN'!$C$23,'5-AUS-Erläuterung VWN'!$C$25,'5-AUS-Erläuterung VWN'!$C$27,'5-AUS-Erläuterung VWN'!$C$29,'5-AUS-Erläuterung VWN'!$C$31,'5-AUS-Erläuterung VWN'!$C$33,'5-AUS-Erläuterung VWN'!$C$35,'5-AUS-Erläuterung VWN'!$C$37,'5-AUS-Erläuterung VWN'!$C$39,'5-AUS-Erläuterung VWN'!$C$41,'5-AUS-Erläuterung VWN'!$C$43,'5-AUS-Erläuterung VWN'!$C$45,'5-AUS-Erläuterung VWN'!$C$47,'5-AUS-Erläuterung VWN'!$C$49</definedName>
    <definedName name="T5_TEST_Kommentare">'5-AUS-Erläuterung VWN'!$K$1:$K$49</definedName>
    <definedName name="T6_EingabeFelder">'6-EIN-Erläuterung VWN'!$C$13,'6-EIN-Erläuterung VWN'!$C$15,'6-EIN-Erläuterung VWN'!$C$17,'6-EIN-Erläuterung VWN'!$C$19,'6-EIN-Erläuterung VWN'!$C$23,'6-EIN-Erläuterung VWN'!$C$25,'6-EIN-Erläuterung VWN'!$C$27,'6-EIN-Erläuterung VWN'!$C$29,'6-EIN-Erläuterung VWN'!$C$31,'6-EIN-Erläuterung VWN'!$C$33,'6-EIN-Erläuterung VWN'!$C$35,'6-EIN-Erläuterung VWN'!$C$37,'6-EIN-Erläuterung VWN'!$C$39</definedName>
    <definedName name="T6_TEST_Kommentare">'6-EIN-Erläuterung VWN'!$K$1:$K$39</definedName>
    <definedName name="T9_AlleEingaben">'9-Weitere Erläuterungen'!$A$11,'9-Weitere Erläuterungen'!$A$13,'9-Weitere Erläuterungen'!$A$15,'9-Weitere Erläuterungen'!$A$17,'9-Weitere Erläuterungen'!$A$19,'9-Weitere Erläuterungen'!$A$21,'9-Weitere Erläuterungen'!$A$23,'9-Weitere Erläuterungen'!$A$25,'9-Weitere Erläuterungen'!$A$27,'9-Weitere Erläuterungen'!$A$29,'9-Weitere Erläuterungen'!$A$31</definedName>
    <definedName name="Tantiemen_Abgaben">'11-LoVs'!$C$10:$C$12</definedName>
    <definedName name="Zuwendungen_Spenden">'11-LoVs'!$C$33:$C$35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6" l="1"/>
  <c r="B15" i="6"/>
  <c r="J4" i="4"/>
  <c r="J5" i="4"/>
  <c r="J3" i="4"/>
  <c r="C13" i="6" l="1"/>
  <c r="F26" i="1" l="1"/>
  <c r="C9" i="13"/>
  <c r="C8" i="13"/>
  <c r="C7" i="13"/>
  <c r="C6" i="13"/>
  <c r="C5" i="13"/>
  <c r="C4" i="13"/>
  <c r="C3" i="13"/>
  <c r="C25" i="7"/>
  <c r="L15" i="5" s="1"/>
  <c r="N27" i="5" l="1"/>
  <c r="N26" i="5"/>
  <c r="L26" i="5"/>
  <c r="N23" i="5"/>
  <c r="L23" i="5"/>
  <c r="N22" i="5"/>
  <c r="L18" i="5"/>
  <c r="N14" i="5"/>
  <c r="L14" i="5"/>
  <c r="N10" i="5"/>
  <c r="L8" i="5"/>
  <c r="N7" i="5"/>
  <c r="F14" i="1" l="1"/>
  <c r="E13" i="10" l="1"/>
  <c r="B1" i="6"/>
  <c r="C10" i="6" s="1"/>
  <c r="G13" i="6" s="1"/>
  <c r="B33" i="3" a="1"/>
  <c r="B33" i="3" s="1"/>
  <c r="B34" i="3" a="1"/>
  <c r="B34" i="3" s="1"/>
  <c r="B35" i="3" a="1"/>
  <c r="B35" i="3"/>
  <c r="B36" i="3" a="1"/>
  <c r="B36" i="3" s="1"/>
  <c r="B37" i="3" a="1"/>
  <c r="B37" i="3" s="1"/>
  <c r="B38" i="3" a="1"/>
  <c r="B38" i="3" s="1"/>
  <c r="B39" i="3" a="1"/>
  <c r="B39" i="3" s="1"/>
  <c r="B40" i="3" a="1"/>
  <c r="B40" i="3" s="1"/>
  <c r="B41" i="3" a="1"/>
  <c r="B41" i="3" s="1"/>
  <c r="B42" i="3" a="1"/>
  <c r="B42" i="3"/>
  <c r="B43" i="3" a="1"/>
  <c r="B43" i="3" s="1"/>
  <c r="B44" i="3" a="1"/>
  <c r="B44" i="3" s="1"/>
  <c r="B45" i="3" a="1"/>
  <c r="B45" i="3" s="1"/>
  <c r="B46" i="3" a="1"/>
  <c r="B46" i="3" s="1"/>
  <c r="B47" i="3" a="1"/>
  <c r="B47" i="3"/>
  <c r="B48" i="3" a="1"/>
  <c r="B48" i="3" s="1"/>
  <c r="B49" i="3" a="1"/>
  <c r="B49" i="3" s="1"/>
  <c r="B50" i="3" a="1"/>
  <c r="B50" i="3"/>
  <c r="B51" i="3" a="1"/>
  <c r="B51" i="3" s="1"/>
  <c r="B52" i="3" a="1"/>
  <c r="B52" i="3" s="1"/>
  <c r="B53" i="3" a="1"/>
  <c r="B53" i="3" s="1"/>
  <c r="B54" i="3" a="1"/>
  <c r="B54" i="3" s="1"/>
  <c r="B55" i="3" a="1"/>
  <c r="B55" i="3" s="1"/>
  <c r="B56" i="3" a="1"/>
  <c r="B56" i="3" s="1"/>
  <c r="B57" i="3" a="1"/>
  <c r="B57" i="3" s="1"/>
  <c r="B58" i="3" a="1"/>
  <c r="B58" i="3" s="1"/>
  <c r="B59" i="3" a="1"/>
  <c r="B59" i="3" s="1"/>
  <c r="B60" i="3" a="1"/>
  <c r="B60" i="3" s="1"/>
  <c r="B61" i="3" a="1"/>
  <c r="B61" i="3" s="1"/>
  <c r="B62" i="3" a="1"/>
  <c r="B62" i="3" s="1"/>
  <c r="B63" i="3" a="1"/>
  <c r="B63" i="3"/>
  <c r="B64" i="3" a="1"/>
  <c r="B64" i="3" s="1"/>
  <c r="B65" i="3" a="1"/>
  <c r="B65" i="3" s="1"/>
  <c r="B66" i="3" a="1"/>
  <c r="B66" i="3"/>
  <c r="B67" i="3" a="1"/>
  <c r="B67" i="3"/>
  <c r="B68" i="3" a="1"/>
  <c r="B68" i="3" s="1"/>
  <c r="B69" i="3" a="1"/>
  <c r="B69" i="3" s="1"/>
  <c r="B70" i="3" a="1"/>
  <c r="B70" i="3" s="1"/>
  <c r="B71" i="3" a="1"/>
  <c r="B71" i="3" s="1"/>
  <c r="B72" i="3" a="1"/>
  <c r="B72" i="3" s="1"/>
  <c r="B73" i="3" a="1"/>
  <c r="B73" i="3"/>
  <c r="B74" i="3" a="1"/>
  <c r="B74" i="3"/>
  <c r="B75" i="3" a="1"/>
  <c r="B75" i="3" s="1"/>
  <c r="B76" i="3" a="1"/>
  <c r="B76" i="3" s="1"/>
  <c r="B77" i="3" a="1"/>
  <c r="B77" i="3" s="1"/>
  <c r="B78" i="3" a="1"/>
  <c r="B78" i="3" s="1"/>
  <c r="B79" i="3" a="1"/>
  <c r="B79" i="3"/>
  <c r="B80" i="3" a="1"/>
  <c r="B80" i="3" s="1"/>
  <c r="B81" i="3" a="1"/>
  <c r="B81" i="3" s="1"/>
  <c r="B82" i="3" a="1"/>
  <c r="B82" i="3" s="1"/>
  <c r="B83" i="3" a="1"/>
  <c r="B83" i="3" s="1"/>
  <c r="B84" i="3" a="1"/>
  <c r="B84" i="3" s="1"/>
  <c r="B85" i="3" a="1"/>
  <c r="B85" i="3" s="1"/>
  <c r="B86" i="3" a="1"/>
  <c r="B86" i="3" s="1"/>
  <c r="B87" i="3" a="1"/>
  <c r="B87" i="3" s="1"/>
  <c r="B88" i="3" a="1"/>
  <c r="B88" i="3" s="1"/>
  <c r="B89" i="3" a="1"/>
  <c r="B89" i="3" s="1"/>
  <c r="B90" i="3" a="1"/>
  <c r="B90" i="3" s="1"/>
  <c r="B91" i="3" a="1"/>
  <c r="B91" i="3" s="1"/>
  <c r="B92" i="3" a="1"/>
  <c r="B92" i="3" s="1"/>
  <c r="B93" i="3" a="1"/>
  <c r="B93" i="3" s="1"/>
  <c r="B94" i="3" a="1"/>
  <c r="B94" i="3" s="1"/>
  <c r="B95" i="3" a="1"/>
  <c r="B95" i="3" s="1"/>
  <c r="B96" i="3" a="1"/>
  <c r="B96" i="3" s="1"/>
  <c r="B97" i="3" a="1"/>
  <c r="B97" i="3" s="1"/>
  <c r="B98" i="3" a="1"/>
  <c r="B98" i="3" s="1"/>
  <c r="B99" i="3" a="1"/>
  <c r="B99" i="3" s="1"/>
  <c r="B100" i="3" a="1"/>
  <c r="B100" i="3" s="1"/>
  <c r="B101" i="3" a="1"/>
  <c r="B101" i="3" s="1"/>
  <c r="B102" i="3" a="1"/>
  <c r="B102" i="3" s="1"/>
  <c r="B103" i="3" a="1"/>
  <c r="B103" i="3" s="1"/>
  <c r="B104" i="3" a="1"/>
  <c r="B104" i="3" s="1"/>
  <c r="B105" i="3" a="1"/>
  <c r="B105" i="3" s="1"/>
  <c r="B106" i="3" a="1"/>
  <c r="B106" i="3" s="1"/>
  <c r="B107" i="3" a="1"/>
  <c r="B107" i="3" s="1"/>
  <c r="B108" i="3" a="1"/>
  <c r="B108" i="3" s="1"/>
  <c r="B109" i="3" a="1"/>
  <c r="B109" i="3" s="1"/>
  <c r="B110" i="3" a="1"/>
  <c r="B110" i="3" s="1"/>
  <c r="B111" i="3" a="1"/>
  <c r="B111" i="3" s="1"/>
  <c r="B112" i="3" a="1"/>
  <c r="B112" i="3" s="1"/>
  <c r="B113" i="3" a="1"/>
  <c r="B113" i="3" s="1"/>
  <c r="B114" i="3" a="1"/>
  <c r="B114" i="3" s="1"/>
  <c r="B115" i="3" a="1"/>
  <c r="B115" i="3" s="1"/>
  <c r="B116" i="3" a="1"/>
  <c r="B116" i="3" s="1"/>
  <c r="B117" i="3" a="1"/>
  <c r="B117" i="3" s="1"/>
  <c r="B118" i="3" a="1"/>
  <c r="B118" i="3" s="1"/>
  <c r="B119" i="3" a="1"/>
  <c r="B119" i="3" s="1"/>
  <c r="B120" i="3" a="1"/>
  <c r="B120" i="3" s="1"/>
  <c r="B121" i="3" a="1"/>
  <c r="B121" i="3" s="1"/>
  <c r="B122" i="3" a="1"/>
  <c r="B122" i="3"/>
  <c r="B123" i="3" a="1"/>
  <c r="B123" i="3" s="1"/>
  <c r="B124" i="3" a="1"/>
  <c r="B124" i="3"/>
  <c r="B125" i="3" a="1"/>
  <c r="B125" i="3"/>
  <c r="B126" i="3" a="1"/>
  <c r="B126" i="3" s="1"/>
  <c r="B127" i="3" a="1"/>
  <c r="B127" i="3"/>
  <c r="B128" i="3" a="1"/>
  <c r="B128" i="3" s="1"/>
  <c r="B129" i="3" a="1"/>
  <c r="B129" i="3" s="1"/>
  <c r="B130" i="3" a="1"/>
  <c r="B130" i="3"/>
  <c r="B131" i="3" a="1"/>
  <c r="B131" i="3"/>
  <c r="B132" i="3" a="1"/>
  <c r="B132" i="3" s="1"/>
  <c r="B133" i="3" a="1"/>
  <c r="B133" i="3" s="1"/>
  <c r="B134" i="3" a="1"/>
  <c r="B134" i="3" s="1"/>
  <c r="B135" i="3" a="1"/>
  <c r="B135" i="3" s="1"/>
  <c r="B136" i="3" a="1"/>
  <c r="B136" i="3" s="1"/>
  <c r="B137" i="3" a="1"/>
  <c r="B137" i="3" s="1"/>
  <c r="B138" i="3" a="1"/>
  <c r="B138" i="3" s="1"/>
  <c r="B139" i="3" a="1"/>
  <c r="B139" i="3" s="1"/>
  <c r="B140" i="3" a="1"/>
  <c r="B140" i="3" s="1"/>
  <c r="B141" i="3" a="1"/>
  <c r="B141" i="3" s="1"/>
  <c r="B142" i="3" a="1"/>
  <c r="B142" i="3" s="1"/>
  <c r="B143" i="3" a="1"/>
  <c r="B143" i="3" s="1"/>
  <c r="B144" i="3" a="1"/>
  <c r="B144" i="3" s="1"/>
  <c r="B145" i="3" a="1"/>
  <c r="B145" i="3" s="1"/>
  <c r="B146" i="3" a="1"/>
  <c r="B146" i="3"/>
  <c r="B147" i="3" a="1"/>
  <c r="B147" i="3" s="1"/>
  <c r="B148" i="3" a="1"/>
  <c r="B148" i="3" s="1"/>
  <c r="B149" i="3" a="1"/>
  <c r="B149" i="3" s="1"/>
  <c r="B150" i="3" a="1"/>
  <c r="B150" i="3" s="1"/>
  <c r="B151" i="3" a="1"/>
  <c r="B151" i="3" s="1"/>
  <c r="B152" i="3" a="1"/>
  <c r="B152" i="3" s="1"/>
  <c r="B153" i="3" a="1"/>
  <c r="B153" i="3" s="1"/>
  <c r="B154" i="3" a="1"/>
  <c r="B154" i="3" s="1"/>
  <c r="B155" i="3" a="1"/>
  <c r="B155" i="3" s="1"/>
  <c r="B156" i="3" a="1"/>
  <c r="B156" i="3"/>
  <c r="B157" i="3" a="1"/>
  <c r="B157" i="3"/>
  <c r="B158" i="3" a="1"/>
  <c r="B158" i="3" s="1"/>
  <c r="B159" i="3" a="1"/>
  <c r="B159" i="3" s="1"/>
  <c r="B160" i="3" a="1"/>
  <c r="B160" i="3" s="1"/>
  <c r="B161" i="3" a="1"/>
  <c r="B161" i="3" s="1"/>
  <c r="B162" i="3" a="1"/>
  <c r="B162" i="3" s="1"/>
  <c r="B163" i="3" a="1"/>
  <c r="B163" i="3"/>
  <c r="B164" i="3" a="1"/>
  <c r="B164" i="3" s="1"/>
  <c r="B165" i="3" a="1"/>
  <c r="B165" i="3" s="1"/>
  <c r="B166" i="3" a="1"/>
  <c r="B166" i="3" s="1"/>
  <c r="B167" i="3" a="1"/>
  <c r="B167" i="3" s="1"/>
  <c r="B168" i="3" a="1"/>
  <c r="B168" i="3" s="1"/>
  <c r="B169" i="3" a="1"/>
  <c r="B169" i="3" s="1"/>
  <c r="B170" i="3" a="1"/>
  <c r="B170" i="3" s="1"/>
  <c r="B171" i="3" a="1"/>
  <c r="B171" i="3" s="1"/>
  <c r="B172" i="3" a="1"/>
  <c r="B172" i="3"/>
  <c r="B173" i="3" a="1"/>
  <c r="B173" i="3" s="1"/>
  <c r="B174" i="3" a="1"/>
  <c r="B174" i="3" s="1"/>
  <c r="B175" i="3" a="1"/>
  <c r="B175" i="3" s="1"/>
  <c r="B176" i="3" a="1"/>
  <c r="B176" i="3" s="1"/>
  <c r="B177" i="3" a="1"/>
  <c r="B177" i="3" s="1"/>
  <c r="B178" i="3" a="1"/>
  <c r="B178" i="3" s="1"/>
  <c r="B179" i="3" a="1"/>
  <c r="B179" i="3" s="1"/>
  <c r="B180" i="3" a="1"/>
  <c r="B180" i="3" s="1"/>
  <c r="B181" i="3" a="1"/>
  <c r="B181" i="3" s="1"/>
  <c r="B182" i="3" a="1"/>
  <c r="B182" i="3" s="1"/>
  <c r="B183" i="3" a="1"/>
  <c r="B183" i="3" s="1"/>
  <c r="B184" i="3" a="1"/>
  <c r="B184" i="3" s="1"/>
  <c r="B185" i="3" a="1"/>
  <c r="B185" i="3" s="1"/>
  <c r="B186" i="3" a="1"/>
  <c r="B186" i="3" s="1"/>
  <c r="B187" i="3" a="1"/>
  <c r="B187" i="3" s="1"/>
  <c r="B188" i="3" a="1"/>
  <c r="B188" i="3" s="1"/>
  <c r="B189" i="3" a="1"/>
  <c r="B189" i="3" s="1"/>
  <c r="B190" i="3" a="1"/>
  <c r="B190" i="3" s="1"/>
  <c r="B191" i="3" a="1"/>
  <c r="B191" i="3"/>
  <c r="B192" i="3" a="1"/>
  <c r="B192" i="3" s="1"/>
  <c r="B193" i="3" a="1"/>
  <c r="B193" i="3" s="1"/>
  <c r="B194" i="3" a="1"/>
  <c r="B194" i="3" s="1"/>
  <c r="B195" i="3" a="1"/>
  <c r="B195" i="3" s="1"/>
  <c r="B196" i="3" a="1"/>
  <c r="B196" i="3" s="1"/>
  <c r="B197" i="3" a="1"/>
  <c r="B197" i="3" s="1"/>
  <c r="B198" i="3" a="1"/>
  <c r="B198" i="3" s="1"/>
  <c r="B199" i="3" a="1"/>
  <c r="B199" i="3" s="1"/>
  <c r="B200" i="3" a="1"/>
  <c r="B200" i="3" s="1"/>
  <c r="B201" i="3" a="1"/>
  <c r="B201" i="3" s="1"/>
  <c r="B202" i="3" a="1"/>
  <c r="B202" i="3" s="1"/>
  <c r="B203" i="3" a="1"/>
  <c r="B203" i="3" s="1"/>
  <c r="B204" i="3" a="1"/>
  <c r="B204" i="3" s="1"/>
  <c r="B205" i="3" a="1"/>
  <c r="B205" i="3"/>
  <c r="B206" i="3" a="1"/>
  <c r="B206" i="3" s="1"/>
  <c r="B207" i="3" a="1"/>
  <c r="B207" i="3"/>
  <c r="B208" i="3" a="1"/>
  <c r="B208" i="3" s="1"/>
  <c r="B209" i="3" a="1"/>
  <c r="B209" i="3" s="1"/>
  <c r="B210" i="3" a="1"/>
  <c r="B210" i="3" s="1"/>
  <c r="B211" i="3" a="1"/>
  <c r="B211" i="3" s="1"/>
  <c r="B212" i="3" a="1"/>
  <c r="B212" i="3" s="1"/>
  <c r="B213" i="3" a="1"/>
  <c r="B213" i="3" s="1"/>
  <c r="B214" i="3" a="1"/>
  <c r="B214" i="3" s="1"/>
  <c r="B215" i="3" a="1"/>
  <c r="B215" i="3" s="1"/>
  <c r="B216" i="3" a="1"/>
  <c r="B216" i="3" s="1"/>
  <c r="B217" i="3" a="1"/>
  <c r="B217" i="3" s="1"/>
  <c r="B218" i="3" a="1"/>
  <c r="B218" i="3" s="1"/>
  <c r="B219" i="3" a="1"/>
  <c r="B219" i="3" s="1"/>
  <c r="B220" i="3" a="1"/>
  <c r="B220" i="3" s="1"/>
  <c r="B221" i="3" a="1"/>
  <c r="B221" i="3" s="1"/>
  <c r="B222" i="3" a="1"/>
  <c r="B222" i="3" s="1"/>
  <c r="B223" i="3" a="1"/>
  <c r="B223" i="3"/>
  <c r="B224" i="3" a="1"/>
  <c r="B224" i="3" s="1"/>
  <c r="B225" i="3" a="1"/>
  <c r="B225" i="3" s="1"/>
  <c r="B226" i="3" a="1"/>
  <c r="B226" i="3" s="1"/>
  <c r="B227" i="3" a="1"/>
  <c r="B227" i="3" s="1"/>
  <c r="B228" i="3" a="1"/>
  <c r="B228" i="3" s="1"/>
  <c r="B229" i="3" a="1"/>
  <c r="B229" i="3" s="1"/>
  <c r="B230" i="3" a="1"/>
  <c r="B230" i="3" s="1"/>
  <c r="B231" i="3" a="1"/>
  <c r="B231" i="3" s="1"/>
  <c r="B232" i="3" a="1"/>
  <c r="B232" i="3" s="1"/>
  <c r="B233" i="3" a="1"/>
  <c r="B233" i="3"/>
  <c r="B234" i="3" a="1"/>
  <c r="B234" i="3" s="1"/>
  <c r="B235" i="3" a="1"/>
  <c r="B235" i="3" s="1"/>
  <c r="B236" i="3" a="1"/>
  <c r="B236" i="3"/>
  <c r="B237" i="3" a="1"/>
  <c r="B237" i="3"/>
  <c r="B238" i="3" a="1"/>
  <c r="B238" i="3" s="1"/>
  <c r="B239" i="3" a="1"/>
  <c r="B239" i="3" s="1"/>
  <c r="B240" i="3" a="1"/>
  <c r="B240" i="3" s="1"/>
  <c r="B241" i="3" a="1"/>
  <c r="B241" i="3" s="1"/>
  <c r="B242" i="3" a="1"/>
  <c r="B242" i="3" s="1"/>
  <c r="B243" i="3" a="1"/>
  <c r="B243" i="3" s="1"/>
  <c r="B244" i="3" a="1"/>
  <c r="B244" i="3" s="1"/>
  <c r="B245" i="3" a="1"/>
  <c r="B245" i="3" s="1"/>
  <c r="B246" i="3" a="1"/>
  <c r="B246" i="3" s="1"/>
  <c r="B247" i="3" a="1"/>
  <c r="B247" i="3" s="1"/>
  <c r="B248" i="3" a="1"/>
  <c r="B248" i="3" s="1"/>
  <c r="B249" i="3" a="1"/>
  <c r="B249" i="3"/>
  <c r="B250" i="3" a="1"/>
  <c r="B250" i="3"/>
  <c r="B251" i="3" a="1"/>
  <c r="B251" i="3" s="1"/>
  <c r="B252" i="3" a="1"/>
  <c r="B252" i="3"/>
  <c r="B253" i="3" a="1"/>
  <c r="B253" i="3"/>
  <c r="B254" i="3" a="1"/>
  <c r="B254" i="3"/>
  <c r="B255" i="3" a="1"/>
  <c r="B255" i="3" s="1"/>
  <c r="B256" i="3" a="1"/>
  <c r="B256" i="3" s="1"/>
  <c r="B257" i="3" a="1"/>
  <c r="B257" i="3" s="1"/>
  <c r="B258" i="3" a="1"/>
  <c r="B258" i="3"/>
  <c r="B259" i="3" a="1"/>
  <c r="B259" i="3" s="1"/>
  <c r="B260" i="3" a="1"/>
  <c r="B260" i="3" s="1"/>
  <c r="B261" i="3" a="1"/>
  <c r="B261" i="3" s="1"/>
  <c r="B262" i="3" a="1"/>
  <c r="B262" i="3" s="1"/>
  <c r="B263" i="3" a="1"/>
  <c r="B263" i="3" s="1"/>
  <c r="B264" i="3" a="1"/>
  <c r="B264" i="3" s="1"/>
  <c r="B265" i="3" a="1"/>
  <c r="B265" i="3"/>
  <c r="B266" i="3" a="1"/>
  <c r="B266" i="3"/>
  <c r="B267" i="3" a="1"/>
  <c r="B267" i="3" s="1"/>
  <c r="B268" i="3" a="1"/>
  <c r="B268" i="3" s="1"/>
  <c r="B269" i="3" a="1"/>
  <c r="B269" i="3"/>
  <c r="B270" i="3" a="1"/>
  <c r="B270" i="3" s="1"/>
  <c r="B271" i="3" a="1"/>
  <c r="B271" i="3" s="1"/>
  <c r="B272" i="3" a="1"/>
  <c r="B272" i="3" s="1"/>
  <c r="B273" i="3" a="1"/>
  <c r="B273" i="3" s="1"/>
  <c r="B274" i="3" a="1"/>
  <c r="B274" i="3"/>
  <c r="B275" i="3" a="1"/>
  <c r="B275" i="3" s="1"/>
  <c r="B276" i="3" a="1"/>
  <c r="B276" i="3"/>
  <c r="B277" i="3" a="1"/>
  <c r="B277" i="3" s="1"/>
  <c r="B278" i="3" a="1"/>
  <c r="B278" i="3" s="1"/>
  <c r="B279" i="3" a="1"/>
  <c r="B279" i="3" s="1"/>
  <c r="B280" i="3" a="1"/>
  <c r="B280" i="3" s="1"/>
  <c r="B281" i="3" a="1"/>
  <c r="B281" i="3" s="1"/>
  <c r="B282" i="3" a="1"/>
  <c r="B282" i="3"/>
  <c r="B283" i="3" a="1"/>
  <c r="B283" i="3" s="1"/>
  <c r="B284" i="3" a="1"/>
  <c r="B284" i="3" s="1"/>
  <c r="B285" i="3" a="1"/>
  <c r="B285" i="3" s="1"/>
  <c r="B286" i="3" a="1"/>
  <c r="B286" i="3" s="1"/>
  <c r="B287" i="3" a="1"/>
  <c r="B287" i="3" s="1"/>
  <c r="B288" i="3" a="1"/>
  <c r="B288" i="3"/>
  <c r="B289" i="3" a="1"/>
  <c r="B289" i="3" s="1"/>
  <c r="B290" i="3" a="1"/>
  <c r="B290" i="3"/>
  <c r="B291" i="3" a="1"/>
  <c r="B291" i="3" s="1"/>
  <c r="B292" i="3" a="1"/>
  <c r="B292" i="3" s="1"/>
  <c r="B293" i="3" a="1"/>
  <c r="B293" i="3" s="1"/>
  <c r="B294" i="3" a="1"/>
  <c r="B294" i="3" s="1"/>
  <c r="B295" i="3" a="1"/>
  <c r="B295" i="3" s="1"/>
  <c r="B296" i="3" a="1"/>
  <c r="B296" i="3" s="1"/>
  <c r="B297" i="3" a="1"/>
  <c r="B297" i="3" s="1"/>
  <c r="B298" i="3" a="1"/>
  <c r="B298" i="3" s="1"/>
  <c r="B299" i="3" a="1"/>
  <c r="B299" i="3" s="1"/>
  <c r="B300" i="3" a="1"/>
  <c r="B300" i="3"/>
  <c r="B301" i="3" a="1"/>
  <c r="B301" i="3" s="1"/>
  <c r="B302" i="3" a="1"/>
  <c r="B302" i="3"/>
  <c r="B303" i="3" a="1"/>
  <c r="B303" i="3"/>
  <c r="B304" i="3" a="1"/>
  <c r="B304" i="3" s="1"/>
  <c r="B305" i="3" a="1"/>
  <c r="B305" i="3" s="1"/>
  <c r="B306" i="3" a="1"/>
  <c r="B306" i="3" s="1"/>
  <c r="B307" i="3" a="1"/>
  <c r="B307" i="3" s="1"/>
  <c r="B308" i="3" a="1"/>
  <c r="B308" i="3"/>
  <c r="B309" i="3" a="1"/>
  <c r="B309" i="3" s="1"/>
  <c r="B310" i="3" a="1"/>
  <c r="B310" i="3" s="1"/>
  <c r="B311" i="3" a="1"/>
  <c r="B311" i="3" s="1"/>
  <c r="B312" i="3" a="1"/>
  <c r="B312" i="3" s="1"/>
  <c r="B313" i="3" a="1"/>
  <c r="B313" i="3" s="1"/>
  <c r="B314" i="3" a="1"/>
  <c r="B314" i="3" s="1"/>
  <c r="B315" i="3" a="1"/>
  <c r="B315" i="3" s="1"/>
  <c r="B316" i="3" a="1"/>
  <c r="B316" i="3" s="1"/>
  <c r="B317" i="3" a="1"/>
  <c r="B317" i="3" s="1"/>
  <c r="B318" i="3" a="1"/>
  <c r="B318" i="3" s="1"/>
  <c r="B319" i="3" a="1"/>
  <c r="B319" i="3" s="1"/>
  <c r="B320" i="3" a="1"/>
  <c r="B320" i="3" s="1"/>
  <c r="B321" i="3" a="1"/>
  <c r="B321" i="3" s="1"/>
  <c r="B322" i="3" a="1"/>
  <c r="B322" i="3" s="1"/>
  <c r="B323" i="3" a="1"/>
  <c r="B323" i="3"/>
  <c r="B324" i="3" a="1"/>
  <c r="B324" i="3"/>
  <c r="B325" i="3" a="1"/>
  <c r="B325" i="3" s="1"/>
  <c r="B326" i="3" a="1"/>
  <c r="B326" i="3" s="1"/>
  <c r="B327" i="3" a="1"/>
  <c r="B327" i="3" s="1"/>
  <c r="B328" i="3" a="1"/>
  <c r="B328" i="3" s="1"/>
  <c r="B329" i="3" a="1"/>
  <c r="B329" i="3" s="1"/>
  <c r="B330" i="3" a="1"/>
  <c r="B330" i="3"/>
  <c r="B331" i="3" a="1"/>
  <c r="B331" i="3" s="1"/>
  <c r="B332" i="3" a="1"/>
  <c r="B332" i="3" s="1"/>
  <c r="B333" i="3" a="1"/>
  <c r="B333" i="3" s="1"/>
  <c r="B334" i="3" a="1"/>
  <c r="B334" i="3" s="1"/>
  <c r="B335" i="3" a="1"/>
  <c r="B335" i="3" s="1"/>
  <c r="B336" i="3" a="1"/>
  <c r="B336" i="3" s="1"/>
  <c r="B337" i="3" a="1"/>
  <c r="B337" i="3" s="1"/>
  <c r="B338" i="3" a="1"/>
  <c r="B338" i="3" s="1"/>
  <c r="B339" i="3" a="1"/>
  <c r="B339" i="3" s="1"/>
  <c r="B340" i="3" a="1"/>
  <c r="B340" i="3" s="1"/>
  <c r="B341" i="3" a="1"/>
  <c r="B341" i="3" s="1"/>
  <c r="B342" i="3" a="1"/>
  <c r="B342" i="3" s="1"/>
  <c r="B343" i="3" a="1"/>
  <c r="B343" i="3" s="1"/>
  <c r="B15" i="3" a="1"/>
  <c r="B15" i="3" s="1"/>
  <c r="B16" i="3" a="1"/>
  <c r="B16" i="3" s="1"/>
  <c r="B17" i="3" a="1"/>
  <c r="B17" i="3" s="1"/>
  <c r="B18" i="3" a="1"/>
  <c r="B18" i="3" s="1"/>
  <c r="B19" i="3" a="1"/>
  <c r="B19" i="3" s="1"/>
  <c r="B20" i="3" a="1"/>
  <c r="B20" i="3" s="1"/>
  <c r="B21" i="3" a="1"/>
  <c r="B21" i="3" s="1"/>
  <c r="B22" i="3" a="1"/>
  <c r="B22" i="3" s="1"/>
  <c r="B23" i="3" a="1"/>
  <c r="B23" i="3" s="1"/>
  <c r="B24" i="3" a="1"/>
  <c r="B24" i="3" s="1"/>
  <c r="B25" i="3" a="1"/>
  <c r="B25" i="3" s="1"/>
  <c r="B26" i="3" a="1"/>
  <c r="B26" i="3" s="1"/>
  <c r="B27" i="3" a="1"/>
  <c r="B27" i="3"/>
  <c r="B28" i="3" a="1"/>
  <c r="B28" i="3" s="1"/>
  <c r="B29" i="3" a="1"/>
  <c r="B29" i="3" s="1"/>
  <c r="B30" i="3" a="1"/>
  <c r="B30" i="3" s="1"/>
  <c r="B31" i="3" a="1"/>
  <c r="B31" i="3" s="1"/>
  <c r="B32" i="3" a="1"/>
  <c r="B32" i="3" s="1"/>
  <c r="B14" i="3" a="1"/>
  <c r="B14" i="3" s="1"/>
  <c r="C27" i="1"/>
  <c r="M15" i="3"/>
  <c r="N15" i="3" s="1"/>
  <c r="O15" i="3"/>
  <c r="P15" i="3"/>
  <c r="Q15" i="3"/>
  <c r="R15" i="3"/>
  <c r="S15" i="3"/>
  <c r="T15" i="3"/>
  <c r="AC15" i="3"/>
  <c r="AD15" i="3"/>
  <c r="AE15" i="3"/>
  <c r="M16" i="3"/>
  <c r="N16" i="3" s="1"/>
  <c r="O16" i="3"/>
  <c r="P16" i="3"/>
  <c r="Q16" i="3"/>
  <c r="R16" i="3"/>
  <c r="S16" i="3"/>
  <c r="T16" i="3"/>
  <c r="AC16" i="3"/>
  <c r="AD16" i="3"/>
  <c r="AE16" i="3"/>
  <c r="M17" i="3"/>
  <c r="N17" i="3" s="1"/>
  <c r="O17" i="3"/>
  <c r="P17" i="3"/>
  <c r="Q17" i="3"/>
  <c r="R17" i="3"/>
  <c r="S17" i="3"/>
  <c r="T17" i="3"/>
  <c r="AC17" i="3"/>
  <c r="AD17" i="3"/>
  <c r="AE17" i="3"/>
  <c r="M18" i="3"/>
  <c r="N18" i="3" s="1"/>
  <c r="O18" i="3"/>
  <c r="P18" i="3"/>
  <c r="Q18" i="3"/>
  <c r="R18" i="3"/>
  <c r="S18" i="3"/>
  <c r="T18" i="3"/>
  <c r="AC18" i="3"/>
  <c r="AD18" i="3"/>
  <c r="AE18" i="3"/>
  <c r="M19" i="3"/>
  <c r="N19" i="3" s="1"/>
  <c r="O19" i="3"/>
  <c r="P19" i="3"/>
  <c r="Q19" i="3"/>
  <c r="R19" i="3"/>
  <c r="S19" i="3"/>
  <c r="T19" i="3"/>
  <c r="AC19" i="3"/>
  <c r="AD19" i="3"/>
  <c r="AE19" i="3"/>
  <c r="M20" i="3"/>
  <c r="N20" i="3" s="1"/>
  <c r="O20" i="3"/>
  <c r="P20" i="3"/>
  <c r="Q20" i="3"/>
  <c r="R20" i="3"/>
  <c r="S20" i="3"/>
  <c r="T20" i="3"/>
  <c r="AC20" i="3"/>
  <c r="AD20" i="3"/>
  <c r="AE20" i="3"/>
  <c r="M21" i="3"/>
  <c r="N21" i="3" s="1"/>
  <c r="O21" i="3"/>
  <c r="P21" i="3"/>
  <c r="Q21" i="3"/>
  <c r="R21" i="3"/>
  <c r="S21" i="3"/>
  <c r="T21" i="3"/>
  <c r="AC21" i="3"/>
  <c r="AD21" i="3"/>
  <c r="AE21" i="3"/>
  <c r="M22" i="3"/>
  <c r="N22" i="3" s="1"/>
  <c r="O22" i="3"/>
  <c r="P22" i="3"/>
  <c r="Q22" i="3"/>
  <c r="R22" i="3"/>
  <c r="S22" i="3"/>
  <c r="T22" i="3"/>
  <c r="AC22" i="3"/>
  <c r="AD22" i="3"/>
  <c r="AE22" i="3"/>
  <c r="M23" i="3"/>
  <c r="N23" i="3" s="1"/>
  <c r="O23" i="3"/>
  <c r="P23" i="3"/>
  <c r="Q23" i="3"/>
  <c r="R23" i="3"/>
  <c r="S23" i="3"/>
  <c r="T23" i="3"/>
  <c r="AC23" i="3"/>
  <c r="AD23" i="3"/>
  <c r="AE23" i="3"/>
  <c r="M24" i="3"/>
  <c r="N24" i="3" s="1"/>
  <c r="O24" i="3"/>
  <c r="P24" i="3"/>
  <c r="Q24" i="3"/>
  <c r="R24" i="3"/>
  <c r="S24" i="3"/>
  <c r="T24" i="3"/>
  <c r="AC24" i="3"/>
  <c r="AD24" i="3"/>
  <c r="AE24" i="3"/>
  <c r="M25" i="3"/>
  <c r="N25" i="3" s="1"/>
  <c r="O25" i="3"/>
  <c r="P25" i="3"/>
  <c r="Q25" i="3"/>
  <c r="R25" i="3"/>
  <c r="S25" i="3"/>
  <c r="T25" i="3"/>
  <c r="AC25" i="3"/>
  <c r="AD25" i="3"/>
  <c r="AE25" i="3"/>
  <c r="M26" i="3"/>
  <c r="N26" i="3" s="1"/>
  <c r="Y26" i="3" s="1"/>
  <c r="O26" i="3"/>
  <c r="P26" i="3"/>
  <c r="Q26" i="3"/>
  <c r="R26" i="3"/>
  <c r="S26" i="3"/>
  <c r="T26" i="3"/>
  <c r="AC26" i="3"/>
  <c r="AD26" i="3"/>
  <c r="AE26" i="3"/>
  <c r="M27" i="3"/>
  <c r="N27" i="3" s="1"/>
  <c r="Y27" i="3" s="1"/>
  <c r="O27" i="3"/>
  <c r="P27" i="3"/>
  <c r="Q27" i="3"/>
  <c r="R27" i="3"/>
  <c r="S27" i="3"/>
  <c r="T27" i="3"/>
  <c r="AC27" i="3"/>
  <c r="AD27" i="3"/>
  <c r="AE27" i="3"/>
  <c r="M28" i="3"/>
  <c r="N28" i="3" s="1"/>
  <c r="Y28" i="3" s="1"/>
  <c r="O28" i="3"/>
  <c r="P28" i="3"/>
  <c r="Q28" i="3"/>
  <c r="R28" i="3"/>
  <c r="S28" i="3"/>
  <c r="T28" i="3"/>
  <c r="AC28" i="3"/>
  <c r="AD28" i="3"/>
  <c r="AE28" i="3"/>
  <c r="M29" i="3"/>
  <c r="N29" i="3" s="1"/>
  <c r="Y29" i="3" s="1"/>
  <c r="O29" i="3"/>
  <c r="P29" i="3"/>
  <c r="Q29" i="3"/>
  <c r="R29" i="3"/>
  <c r="S29" i="3"/>
  <c r="T29" i="3"/>
  <c r="AC29" i="3"/>
  <c r="AD29" i="3"/>
  <c r="AE29" i="3"/>
  <c r="M30" i="3"/>
  <c r="N30" i="3" s="1"/>
  <c r="Y30" i="3" s="1"/>
  <c r="O30" i="3"/>
  <c r="P30" i="3"/>
  <c r="Q30" i="3"/>
  <c r="R30" i="3"/>
  <c r="S30" i="3"/>
  <c r="T30" i="3"/>
  <c r="AC30" i="3"/>
  <c r="AD30" i="3"/>
  <c r="AE30" i="3"/>
  <c r="M31" i="3"/>
  <c r="N31" i="3" s="1"/>
  <c r="Y31" i="3" s="1"/>
  <c r="O31" i="3"/>
  <c r="P31" i="3"/>
  <c r="Q31" i="3"/>
  <c r="R31" i="3"/>
  <c r="S31" i="3"/>
  <c r="T31" i="3"/>
  <c r="AC31" i="3"/>
  <c r="AD31" i="3"/>
  <c r="AE31" i="3"/>
  <c r="M32" i="3"/>
  <c r="N32" i="3" s="1"/>
  <c r="Y32" i="3" s="1"/>
  <c r="O32" i="3"/>
  <c r="P32" i="3"/>
  <c r="Q32" i="3"/>
  <c r="R32" i="3"/>
  <c r="S32" i="3"/>
  <c r="T32" i="3"/>
  <c r="AC32" i="3"/>
  <c r="AD32" i="3"/>
  <c r="AE32" i="3"/>
  <c r="M33" i="3"/>
  <c r="N33" i="3" s="1"/>
  <c r="Y33" i="3" s="1"/>
  <c r="O33" i="3"/>
  <c r="P33" i="3"/>
  <c r="Q33" i="3"/>
  <c r="R33" i="3"/>
  <c r="S33" i="3"/>
  <c r="T33" i="3"/>
  <c r="AC33" i="3"/>
  <c r="AD33" i="3"/>
  <c r="AE33" i="3"/>
  <c r="M34" i="3"/>
  <c r="N34" i="3" s="1"/>
  <c r="Y34" i="3" s="1"/>
  <c r="O34" i="3"/>
  <c r="P34" i="3"/>
  <c r="Q34" i="3"/>
  <c r="R34" i="3"/>
  <c r="S34" i="3"/>
  <c r="T34" i="3"/>
  <c r="AC34" i="3"/>
  <c r="AD34" i="3"/>
  <c r="AE34" i="3"/>
  <c r="M35" i="3"/>
  <c r="N35" i="3" s="1"/>
  <c r="Y35" i="3" s="1"/>
  <c r="O35" i="3"/>
  <c r="P35" i="3"/>
  <c r="Q35" i="3"/>
  <c r="R35" i="3"/>
  <c r="S35" i="3"/>
  <c r="T35" i="3"/>
  <c r="AC35" i="3"/>
  <c r="AD35" i="3"/>
  <c r="AE35" i="3"/>
  <c r="M36" i="3"/>
  <c r="N36" i="3" s="1"/>
  <c r="Y36" i="3" s="1"/>
  <c r="O36" i="3"/>
  <c r="P36" i="3"/>
  <c r="Q36" i="3"/>
  <c r="R36" i="3"/>
  <c r="S36" i="3"/>
  <c r="T36" i="3"/>
  <c r="AC36" i="3"/>
  <c r="AD36" i="3"/>
  <c r="AE36" i="3"/>
  <c r="M37" i="3"/>
  <c r="N37" i="3" s="1"/>
  <c r="Y37" i="3" s="1"/>
  <c r="O37" i="3"/>
  <c r="P37" i="3"/>
  <c r="Q37" i="3"/>
  <c r="R37" i="3"/>
  <c r="S37" i="3"/>
  <c r="T37" i="3"/>
  <c r="AC37" i="3"/>
  <c r="AD37" i="3"/>
  <c r="AE37" i="3"/>
  <c r="M38" i="3"/>
  <c r="N38" i="3" s="1"/>
  <c r="Y38" i="3" s="1"/>
  <c r="O38" i="3"/>
  <c r="P38" i="3"/>
  <c r="Q38" i="3"/>
  <c r="R38" i="3"/>
  <c r="S38" i="3"/>
  <c r="T38" i="3"/>
  <c r="AC38" i="3"/>
  <c r="AD38" i="3"/>
  <c r="AE38" i="3"/>
  <c r="M39" i="3"/>
  <c r="N39" i="3" s="1"/>
  <c r="Y39" i="3" s="1"/>
  <c r="O39" i="3"/>
  <c r="P39" i="3"/>
  <c r="Q39" i="3"/>
  <c r="R39" i="3"/>
  <c r="S39" i="3"/>
  <c r="T39" i="3"/>
  <c r="AC39" i="3"/>
  <c r="AD39" i="3"/>
  <c r="AE39" i="3"/>
  <c r="M40" i="3"/>
  <c r="N40" i="3" s="1"/>
  <c r="Y40" i="3" s="1"/>
  <c r="O40" i="3"/>
  <c r="P40" i="3"/>
  <c r="Q40" i="3"/>
  <c r="R40" i="3"/>
  <c r="S40" i="3"/>
  <c r="T40" i="3"/>
  <c r="AC40" i="3"/>
  <c r="AD40" i="3"/>
  <c r="AE40" i="3"/>
  <c r="M41" i="3"/>
  <c r="N41" i="3" s="1"/>
  <c r="Y41" i="3" s="1"/>
  <c r="O41" i="3"/>
  <c r="P41" i="3"/>
  <c r="Q41" i="3"/>
  <c r="R41" i="3"/>
  <c r="S41" i="3"/>
  <c r="T41" i="3"/>
  <c r="AC41" i="3"/>
  <c r="AD41" i="3"/>
  <c r="AE41" i="3"/>
  <c r="M42" i="3"/>
  <c r="N42" i="3"/>
  <c r="Y42" i="3" s="1"/>
  <c r="O42" i="3"/>
  <c r="P42" i="3"/>
  <c r="Q42" i="3"/>
  <c r="R42" i="3"/>
  <c r="S42" i="3"/>
  <c r="T42" i="3"/>
  <c r="AC42" i="3"/>
  <c r="AD42" i="3"/>
  <c r="AE42" i="3"/>
  <c r="M43" i="3"/>
  <c r="N43" i="3" s="1"/>
  <c r="Y43" i="3" s="1"/>
  <c r="O43" i="3"/>
  <c r="P43" i="3"/>
  <c r="Q43" i="3"/>
  <c r="R43" i="3"/>
  <c r="S43" i="3"/>
  <c r="T43" i="3"/>
  <c r="AC43" i="3"/>
  <c r="AD43" i="3"/>
  <c r="AE43" i="3"/>
  <c r="M44" i="3"/>
  <c r="N44" i="3" s="1"/>
  <c r="Y44" i="3" s="1"/>
  <c r="O44" i="3"/>
  <c r="P44" i="3"/>
  <c r="Q44" i="3"/>
  <c r="R44" i="3"/>
  <c r="S44" i="3"/>
  <c r="T44" i="3"/>
  <c r="AC44" i="3"/>
  <c r="AD44" i="3"/>
  <c r="AE44" i="3"/>
  <c r="M45" i="3"/>
  <c r="N45" i="3" s="1"/>
  <c r="Y45" i="3" s="1"/>
  <c r="O45" i="3"/>
  <c r="P45" i="3"/>
  <c r="Q45" i="3"/>
  <c r="R45" i="3"/>
  <c r="S45" i="3"/>
  <c r="T45" i="3"/>
  <c r="AC45" i="3"/>
  <c r="AD45" i="3"/>
  <c r="AE45" i="3"/>
  <c r="M46" i="3"/>
  <c r="N46" i="3" s="1"/>
  <c r="Y46" i="3" s="1"/>
  <c r="O46" i="3"/>
  <c r="P46" i="3"/>
  <c r="Q46" i="3"/>
  <c r="R46" i="3"/>
  <c r="S46" i="3"/>
  <c r="T46" i="3"/>
  <c r="AC46" i="3"/>
  <c r="AD46" i="3"/>
  <c r="AE46" i="3"/>
  <c r="M47" i="3"/>
  <c r="N47" i="3" s="1"/>
  <c r="Y47" i="3" s="1"/>
  <c r="O47" i="3"/>
  <c r="P47" i="3"/>
  <c r="Q47" i="3"/>
  <c r="R47" i="3"/>
  <c r="S47" i="3"/>
  <c r="T47" i="3"/>
  <c r="AC47" i="3"/>
  <c r="AD47" i="3"/>
  <c r="AE47" i="3"/>
  <c r="M48" i="3"/>
  <c r="N48" i="3" s="1"/>
  <c r="Y48" i="3" s="1"/>
  <c r="O48" i="3"/>
  <c r="P48" i="3"/>
  <c r="Q48" i="3"/>
  <c r="R48" i="3"/>
  <c r="S48" i="3"/>
  <c r="T48" i="3"/>
  <c r="AC48" i="3"/>
  <c r="AD48" i="3"/>
  <c r="AE48" i="3"/>
  <c r="M49" i="3"/>
  <c r="N49" i="3" s="1"/>
  <c r="Y49" i="3" s="1"/>
  <c r="O49" i="3"/>
  <c r="P49" i="3"/>
  <c r="Q49" i="3"/>
  <c r="R49" i="3"/>
  <c r="S49" i="3"/>
  <c r="T49" i="3"/>
  <c r="AC49" i="3"/>
  <c r="AD49" i="3"/>
  <c r="AE49" i="3"/>
  <c r="M50" i="3"/>
  <c r="N50" i="3"/>
  <c r="Y50" i="3" s="1"/>
  <c r="O50" i="3"/>
  <c r="P50" i="3"/>
  <c r="Q50" i="3"/>
  <c r="R50" i="3"/>
  <c r="S50" i="3"/>
  <c r="T50" i="3"/>
  <c r="AC50" i="3"/>
  <c r="AD50" i="3"/>
  <c r="AE50" i="3"/>
  <c r="M51" i="3"/>
  <c r="N51" i="3" s="1"/>
  <c r="Y51" i="3" s="1"/>
  <c r="O51" i="3"/>
  <c r="P51" i="3"/>
  <c r="Q51" i="3"/>
  <c r="R51" i="3"/>
  <c r="S51" i="3"/>
  <c r="T51" i="3"/>
  <c r="AC51" i="3"/>
  <c r="AD51" i="3"/>
  <c r="AE51" i="3"/>
  <c r="M52" i="3"/>
  <c r="N52" i="3" s="1"/>
  <c r="Y52" i="3" s="1"/>
  <c r="O52" i="3"/>
  <c r="P52" i="3"/>
  <c r="Q52" i="3"/>
  <c r="R52" i="3"/>
  <c r="S52" i="3"/>
  <c r="T52" i="3"/>
  <c r="AC52" i="3"/>
  <c r="AD52" i="3"/>
  <c r="AE52" i="3"/>
  <c r="M53" i="3"/>
  <c r="N53" i="3" s="1"/>
  <c r="Y53" i="3" s="1"/>
  <c r="O53" i="3"/>
  <c r="P53" i="3"/>
  <c r="Q53" i="3"/>
  <c r="R53" i="3"/>
  <c r="S53" i="3"/>
  <c r="T53" i="3"/>
  <c r="AC53" i="3"/>
  <c r="AD53" i="3"/>
  <c r="AE53" i="3"/>
  <c r="M54" i="3"/>
  <c r="N54" i="3" s="1"/>
  <c r="Y54" i="3" s="1"/>
  <c r="O54" i="3"/>
  <c r="P54" i="3"/>
  <c r="Q54" i="3"/>
  <c r="R54" i="3"/>
  <c r="S54" i="3"/>
  <c r="T54" i="3"/>
  <c r="AC54" i="3"/>
  <c r="AD54" i="3"/>
  <c r="AE54" i="3"/>
  <c r="M55" i="3"/>
  <c r="N55" i="3" s="1"/>
  <c r="Y55" i="3" s="1"/>
  <c r="O55" i="3"/>
  <c r="P55" i="3"/>
  <c r="Q55" i="3"/>
  <c r="R55" i="3"/>
  <c r="S55" i="3"/>
  <c r="T55" i="3"/>
  <c r="AC55" i="3"/>
  <c r="AD55" i="3"/>
  <c r="AE55" i="3"/>
  <c r="M56" i="3"/>
  <c r="N56" i="3" s="1"/>
  <c r="Y56" i="3" s="1"/>
  <c r="O56" i="3"/>
  <c r="P56" i="3"/>
  <c r="Q56" i="3"/>
  <c r="R56" i="3"/>
  <c r="S56" i="3"/>
  <c r="T56" i="3"/>
  <c r="AC56" i="3"/>
  <c r="AD56" i="3"/>
  <c r="AE56" i="3"/>
  <c r="M57" i="3"/>
  <c r="N57" i="3" s="1"/>
  <c r="Y57" i="3" s="1"/>
  <c r="O57" i="3"/>
  <c r="P57" i="3"/>
  <c r="Q57" i="3"/>
  <c r="R57" i="3"/>
  <c r="S57" i="3"/>
  <c r="T57" i="3"/>
  <c r="AC57" i="3"/>
  <c r="AD57" i="3"/>
  <c r="AE57" i="3"/>
  <c r="M58" i="3"/>
  <c r="N58" i="3" s="1"/>
  <c r="Y58" i="3" s="1"/>
  <c r="O58" i="3"/>
  <c r="P58" i="3"/>
  <c r="Q58" i="3"/>
  <c r="R58" i="3"/>
  <c r="S58" i="3"/>
  <c r="T58" i="3"/>
  <c r="AC58" i="3"/>
  <c r="AD58" i="3"/>
  <c r="AE58" i="3"/>
  <c r="M59" i="3"/>
  <c r="N59" i="3" s="1"/>
  <c r="Y59" i="3" s="1"/>
  <c r="O59" i="3"/>
  <c r="P59" i="3"/>
  <c r="Q59" i="3"/>
  <c r="R59" i="3"/>
  <c r="S59" i="3"/>
  <c r="T59" i="3"/>
  <c r="AC59" i="3"/>
  <c r="AD59" i="3"/>
  <c r="AE59" i="3"/>
  <c r="M60" i="3"/>
  <c r="N60" i="3" s="1"/>
  <c r="Y60" i="3" s="1"/>
  <c r="O60" i="3"/>
  <c r="P60" i="3"/>
  <c r="Q60" i="3"/>
  <c r="R60" i="3"/>
  <c r="S60" i="3"/>
  <c r="T60" i="3"/>
  <c r="AC60" i="3"/>
  <c r="AD60" i="3"/>
  <c r="AE60" i="3"/>
  <c r="M61" i="3"/>
  <c r="N61" i="3" s="1"/>
  <c r="Y61" i="3" s="1"/>
  <c r="O61" i="3"/>
  <c r="P61" i="3"/>
  <c r="Q61" i="3"/>
  <c r="R61" i="3"/>
  <c r="S61" i="3"/>
  <c r="T61" i="3"/>
  <c r="AC61" i="3"/>
  <c r="AD61" i="3"/>
  <c r="AE61" i="3"/>
  <c r="M62" i="3"/>
  <c r="N62" i="3" s="1"/>
  <c r="Y62" i="3" s="1"/>
  <c r="O62" i="3"/>
  <c r="P62" i="3"/>
  <c r="Q62" i="3"/>
  <c r="R62" i="3"/>
  <c r="S62" i="3"/>
  <c r="T62" i="3"/>
  <c r="AC62" i="3"/>
  <c r="AD62" i="3"/>
  <c r="AE62" i="3"/>
  <c r="M63" i="3"/>
  <c r="N63" i="3"/>
  <c r="Y63" i="3" s="1"/>
  <c r="O63" i="3"/>
  <c r="P63" i="3"/>
  <c r="Q63" i="3"/>
  <c r="R63" i="3"/>
  <c r="S63" i="3"/>
  <c r="T63" i="3"/>
  <c r="AC63" i="3"/>
  <c r="AD63" i="3"/>
  <c r="AE63" i="3"/>
  <c r="M64" i="3"/>
  <c r="N64" i="3" s="1"/>
  <c r="Y64" i="3" s="1"/>
  <c r="O64" i="3"/>
  <c r="P64" i="3"/>
  <c r="Q64" i="3"/>
  <c r="R64" i="3"/>
  <c r="S64" i="3"/>
  <c r="T64" i="3"/>
  <c r="AC64" i="3"/>
  <c r="AD64" i="3"/>
  <c r="AE64" i="3"/>
  <c r="M65" i="3"/>
  <c r="N65" i="3" s="1"/>
  <c r="Y65" i="3" s="1"/>
  <c r="O65" i="3"/>
  <c r="P65" i="3"/>
  <c r="Q65" i="3"/>
  <c r="R65" i="3"/>
  <c r="S65" i="3"/>
  <c r="T65" i="3"/>
  <c r="AC65" i="3"/>
  <c r="AD65" i="3"/>
  <c r="AE65" i="3"/>
  <c r="M66" i="3"/>
  <c r="N66" i="3" s="1"/>
  <c r="Y66" i="3" s="1"/>
  <c r="O66" i="3"/>
  <c r="P66" i="3"/>
  <c r="Q66" i="3"/>
  <c r="R66" i="3"/>
  <c r="S66" i="3"/>
  <c r="T66" i="3"/>
  <c r="AC66" i="3"/>
  <c r="AD66" i="3"/>
  <c r="AE66" i="3"/>
  <c r="M67" i="3"/>
  <c r="N67" i="3" s="1"/>
  <c r="Y67" i="3" s="1"/>
  <c r="O67" i="3"/>
  <c r="P67" i="3"/>
  <c r="Q67" i="3"/>
  <c r="R67" i="3"/>
  <c r="S67" i="3"/>
  <c r="T67" i="3"/>
  <c r="AC67" i="3"/>
  <c r="AD67" i="3"/>
  <c r="AE67" i="3"/>
  <c r="M68" i="3"/>
  <c r="N68" i="3" s="1"/>
  <c r="Y68" i="3" s="1"/>
  <c r="O68" i="3"/>
  <c r="P68" i="3"/>
  <c r="Q68" i="3"/>
  <c r="R68" i="3"/>
  <c r="S68" i="3"/>
  <c r="T68" i="3"/>
  <c r="AC68" i="3"/>
  <c r="AD68" i="3"/>
  <c r="AE68" i="3"/>
  <c r="M69" i="3"/>
  <c r="N69" i="3" s="1"/>
  <c r="Y69" i="3" s="1"/>
  <c r="O69" i="3"/>
  <c r="P69" i="3"/>
  <c r="Q69" i="3"/>
  <c r="R69" i="3"/>
  <c r="S69" i="3"/>
  <c r="T69" i="3"/>
  <c r="AC69" i="3"/>
  <c r="AD69" i="3"/>
  <c r="AE69" i="3"/>
  <c r="M70" i="3"/>
  <c r="N70" i="3" s="1"/>
  <c r="Y70" i="3" s="1"/>
  <c r="O70" i="3"/>
  <c r="P70" i="3"/>
  <c r="Q70" i="3"/>
  <c r="R70" i="3"/>
  <c r="S70" i="3"/>
  <c r="T70" i="3"/>
  <c r="AC70" i="3"/>
  <c r="AD70" i="3"/>
  <c r="AE70" i="3"/>
  <c r="M71" i="3"/>
  <c r="N71" i="3" s="1"/>
  <c r="Y71" i="3" s="1"/>
  <c r="O71" i="3"/>
  <c r="P71" i="3"/>
  <c r="Q71" i="3"/>
  <c r="R71" i="3"/>
  <c r="S71" i="3"/>
  <c r="T71" i="3"/>
  <c r="AC71" i="3"/>
  <c r="AD71" i="3"/>
  <c r="AE71" i="3"/>
  <c r="M72" i="3"/>
  <c r="N72" i="3" s="1"/>
  <c r="Y72" i="3" s="1"/>
  <c r="O72" i="3"/>
  <c r="P72" i="3"/>
  <c r="Q72" i="3"/>
  <c r="R72" i="3"/>
  <c r="S72" i="3"/>
  <c r="T72" i="3"/>
  <c r="AC72" i="3"/>
  <c r="AD72" i="3"/>
  <c r="AE72" i="3"/>
  <c r="M73" i="3"/>
  <c r="N73" i="3" s="1"/>
  <c r="Y73" i="3" s="1"/>
  <c r="O73" i="3"/>
  <c r="P73" i="3"/>
  <c r="Q73" i="3"/>
  <c r="R73" i="3"/>
  <c r="S73" i="3"/>
  <c r="T73" i="3"/>
  <c r="AC73" i="3"/>
  <c r="AD73" i="3"/>
  <c r="AE73" i="3"/>
  <c r="M74" i="3"/>
  <c r="N74" i="3" s="1"/>
  <c r="Y74" i="3" s="1"/>
  <c r="O74" i="3"/>
  <c r="P74" i="3"/>
  <c r="Q74" i="3"/>
  <c r="R74" i="3"/>
  <c r="S74" i="3"/>
  <c r="T74" i="3"/>
  <c r="AC74" i="3"/>
  <c r="AD74" i="3"/>
  <c r="AE74" i="3"/>
  <c r="M75" i="3"/>
  <c r="N75" i="3" s="1"/>
  <c r="Y75" i="3" s="1"/>
  <c r="O75" i="3"/>
  <c r="P75" i="3"/>
  <c r="Q75" i="3"/>
  <c r="R75" i="3"/>
  <c r="S75" i="3"/>
  <c r="T75" i="3"/>
  <c r="AC75" i="3"/>
  <c r="AD75" i="3"/>
  <c r="AE75" i="3"/>
  <c r="M76" i="3"/>
  <c r="N76" i="3" s="1"/>
  <c r="Y76" i="3" s="1"/>
  <c r="O76" i="3"/>
  <c r="P76" i="3"/>
  <c r="Q76" i="3"/>
  <c r="R76" i="3"/>
  <c r="S76" i="3"/>
  <c r="T76" i="3"/>
  <c r="AC76" i="3"/>
  <c r="AD76" i="3"/>
  <c r="AE76" i="3"/>
  <c r="M77" i="3"/>
  <c r="N77" i="3" s="1"/>
  <c r="Y77" i="3" s="1"/>
  <c r="O77" i="3"/>
  <c r="P77" i="3"/>
  <c r="Q77" i="3"/>
  <c r="R77" i="3"/>
  <c r="S77" i="3"/>
  <c r="T77" i="3"/>
  <c r="AC77" i="3"/>
  <c r="AD77" i="3"/>
  <c r="AE77" i="3"/>
  <c r="M78" i="3"/>
  <c r="N78" i="3" s="1"/>
  <c r="Y78" i="3" s="1"/>
  <c r="O78" i="3"/>
  <c r="P78" i="3"/>
  <c r="Q78" i="3"/>
  <c r="R78" i="3"/>
  <c r="S78" i="3"/>
  <c r="T78" i="3"/>
  <c r="AC78" i="3"/>
  <c r="AD78" i="3"/>
  <c r="AE78" i="3"/>
  <c r="M79" i="3"/>
  <c r="N79" i="3" s="1"/>
  <c r="Y79" i="3" s="1"/>
  <c r="O79" i="3"/>
  <c r="P79" i="3"/>
  <c r="Q79" i="3"/>
  <c r="R79" i="3"/>
  <c r="S79" i="3"/>
  <c r="T79" i="3"/>
  <c r="AC79" i="3"/>
  <c r="AD79" i="3"/>
  <c r="AE79" i="3"/>
  <c r="M80" i="3"/>
  <c r="N80" i="3" s="1"/>
  <c r="Y80" i="3" s="1"/>
  <c r="O80" i="3"/>
  <c r="P80" i="3"/>
  <c r="Q80" i="3"/>
  <c r="R80" i="3"/>
  <c r="S80" i="3"/>
  <c r="T80" i="3"/>
  <c r="AC80" i="3"/>
  <c r="AD80" i="3"/>
  <c r="AE80" i="3"/>
  <c r="M81" i="3"/>
  <c r="N81" i="3" s="1"/>
  <c r="Y81" i="3" s="1"/>
  <c r="O81" i="3"/>
  <c r="P81" i="3"/>
  <c r="Q81" i="3"/>
  <c r="R81" i="3"/>
  <c r="S81" i="3"/>
  <c r="T81" i="3"/>
  <c r="AC81" i="3"/>
  <c r="AD81" i="3"/>
  <c r="AE81" i="3"/>
  <c r="M82" i="3"/>
  <c r="N82" i="3"/>
  <c r="Y82" i="3" s="1"/>
  <c r="O82" i="3"/>
  <c r="P82" i="3"/>
  <c r="Q82" i="3"/>
  <c r="R82" i="3"/>
  <c r="S82" i="3"/>
  <c r="T82" i="3"/>
  <c r="AC82" i="3"/>
  <c r="AD82" i="3"/>
  <c r="AE82" i="3"/>
  <c r="M83" i="3"/>
  <c r="N83" i="3" s="1"/>
  <c r="Y83" i="3" s="1"/>
  <c r="O83" i="3"/>
  <c r="P83" i="3"/>
  <c r="Q83" i="3"/>
  <c r="R83" i="3"/>
  <c r="S83" i="3"/>
  <c r="T83" i="3"/>
  <c r="AC83" i="3"/>
  <c r="AD83" i="3"/>
  <c r="AE83" i="3"/>
  <c r="M84" i="3"/>
  <c r="N84" i="3" s="1"/>
  <c r="Y84" i="3" s="1"/>
  <c r="O84" i="3"/>
  <c r="P84" i="3"/>
  <c r="Q84" i="3"/>
  <c r="R84" i="3"/>
  <c r="S84" i="3"/>
  <c r="T84" i="3"/>
  <c r="AC84" i="3"/>
  <c r="AD84" i="3"/>
  <c r="AE84" i="3"/>
  <c r="M85" i="3"/>
  <c r="N85" i="3" s="1"/>
  <c r="Y85" i="3" s="1"/>
  <c r="O85" i="3"/>
  <c r="P85" i="3"/>
  <c r="Q85" i="3"/>
  <c r="R85" i="3"/>
  <c r="S85" i="3"/>
  <c r="T85" i="3"/>
  <c r="AC85" i="3"/>
  <c r="AD85" i="3"/>
  <c r="AE85" i="3"/>
  <c r="M86" i="3"/>
  <c r="N86" i="3" s="1"/>
  <c r="Y86" i="3" s="1"/>
  <c r="O86" i="3"/>
  <c r="P86" i="3"/>
  <c r="Q86" i="3"/>
  <c r="R86" i="3"/>
  <c r="S86" i="3"/>
  <c r="T86" i="3"/>
  <c r="AC86" i="3"/>
  <c r="AD86" i="3"/>
  <c r="AE86" i="3"/>
  <c r="M87" i="3"/>
  <c r="N87" i="3" s="1"/>
  <c r="Y87" i="3" s="1"/>
  <c r="O87" i="3"/>
  <c r="P87" i="3"/>
  <c r="Q87" i="3"/>
  <c r="R87" i="3"/>
  <c r="S87" i="3"/>
  <c r="T87" i="3"/>
  <c r="AC87" i="3"/>
  <c r="AD87" i="3"/>
  <c r="AE87" i="3"/>
  <c r="M88" i="3"/>
  <c r="N88" i="3" s="1"/>
  <c r="Y88" i="3" s="1"/>
  <c r="O88" i="3"/>
  <c r="P88" i="3"/>
  <c r="Q88" i="3"/>
  <c r="R88" i="3"/>
  <c r="S88" i="3"/>
  <c r="T88" i="3"/>
  <c r="AC88" i="3"/>
  <c r="AD88" i="3"/>
  <c r="AE88" i="3"/>
  <c r="M89" i="3"/>
  <c r="N89" i="3" s="1"/>
  <c r="Y89" i="3" s="1"/>
  <c r="O89" i="3"/>
  <c r="P89" i="3"/>
  <c r="Q89" i="3"/>
  <c r="R89" i="3"/>
  <c r="S89" i="3"/>
  <c r="T89" i="3"/>
  <c r="AC89" i="3"/>
  <c r="AD89" i="3"/>
  <c r="AE89" i="3"/>
  <c r="M90" i="3"/>
  <c r="N90" i="3" s="1"/>
  <c r="Y90" i="3" s="1"/>
  <c r="O90" i="3"/>
  <c r="P90" i="3"/>
  <c r="Q90" i="3"/>
  <c r="R90" i="3"/>
  <c r="S90" i="3"/>
  <c r="T90" i="3"/>
  <c r="AC90" i="3"/>
  <c r="AD90" i="3"/>
  <c r="AE90" i="3"/>
  <c r="M91" i="3"/>
  <c r="N91" i="3" s="1"/>
  <c r="Y91" i="3" s="1"/>
  <c r="O91" i="3"/>
  <c r="P91" i="3"/>
  <c r="Q91" i="3"/>
  <c r="R91" i="3"/>
  <c r="S91" i="3"/>
  <c r="T91" i="3"/>
  <c r="AC91" i="3"/>
  <c r="AD91" i="3"/>
  <c r="AE91" i="3"/>
  <c r="M92" i="3"/>
  <c r="N92" i="3" s="1"/>
  <c r="Y92" i="3" s="1"/>
  <c r="O92" i="3"/>
  <c r="P92" i="3"/>
  <c r="Q92" i="3"/>
  <c r="R92" i="3"/>
  <c r="S92" i="3"/>
  <c r="T92" i="3"/>
  <c r="AC92" i="3"/>
  <c r="AD92" i="3"/>
  <c r="AE92" i="3"/>
  <c r="M93" i="3"/>
  <c r="N93" i="3" s="1"/>
  <c r="Y93" i="3" s="1"/>
  <c r="O93" i="3"/>
  <c r="P93" i="3"/>
  <c r="Q93" i="3"/>
  <c r="R93" i="3"/>
  <c r="S93" i="3"/>
  <c r="T93" i="3"/>
  <c r="AC93" i="3"/>
  <c r="AD93" i="3"/>
  <c r="AE93" i="3"/>
  <c r="M94" i="3"/>
  <c r="N94" i="3" s="1"/>
  <c r="Y94" i="3" s="1"/>
  <c r="O94" i="3"/>
  <c r="P94" i="3"/>
  <c r="Q94" i="3"/>
  <c r="R94" i="3"/>
  <c r="S94" i="3"/>
  <c r="T94" i="3"/>
  <c r="AC94" i="3"/>
  <c r="AD94" i="3"/>
  <c r="AE94" i="3"/>
  <c r="M95" i="3"/>
  <c r="N95" i="3" s="1"/>
  <c r="Y95" i="3" s="1"/>
  <c r="O95" i="3"/>
  <c r="P95" i="3"/>
  <c r="Q95" i="3"/>
  <c r="R95" i="3"/>
  <c r="S95" i="3"/>
  <c r="T95" i="3"/>
  <c r="AC95" i="3"/>
  <c r="AD95" i="3"/>
  <c r="AE95" i="3"/>
  <c r="M96" i="3"/>
  <c r="N96" i="3" s="1"/>
  <c r="Y96" i="3" s="1"/>
  <c r="O96" i="3"/>
  <c r="P96" i="3"/>
  <c r="Q96" i="3"/>
  <c r="R96" i="3"/>
  <c r="S96" i="3"/>
  <c r="T96" i="3"/>
  <c r="AC96" i="3"/>
  <c r="AD96" i="3"/>
  <c r="AE96" i="3"/>
  <c r="M97" i="3"/>
  <c r="N97" i="3" s="1"/>
  <c r="Y97" i="3" s="1"/>
  <c r="O97" i="3"/>
  <c r="P97" i="3"/>
  <c r="Q97" i="3"/>
  <c r="R97" i="3"/>
  <c r="S97" i="3"/>
  <c r="T97" i="3"/>
  <c r="AC97" i="3"/>
  <c r="AD97" i="3"/>
  <c r="AE97" i="3"/>
  <c r="M98" i="3"/>
  <c r="N98" i="3" s="1"/>
  <c r="Y98" i="3" s="1"/>
  <c r="O98" i="3"/>
  <c r="P98" i="3"/>
  <c r="Q98" i="3"/>
  <c r="R98" i="3"/>
  <c r="S98" i="3"/>
  <c r="T98" i="3"/>
  <c r="AC98" i="3"/>
  <c r="AD98" i="3"/>
  <c r="AE98" i="3"/>
  <c r="M99" i="3"/>
  <c r="N99" i="3" s="1"/>
  <c r="Y99" i="3" s="1"/>
  <c r="O99" i="3"/>
  <c r="P99" i="3"/>
  <c r="Q99" i="3"/>
  <c r="R99" i="3"/>
  <c r="S99" i="3"/>
  <c r="T99" i="3"/>
  <c r="AC99" i="3"/>
  <c r="AD99" i="3"/>
  <c r="AE99" i="3"/>
  <c r="M100" i="3"/>
  <c r="N100" i="3" s="1"/>
  <c r="Y100" i="3" s="1"/>
  <c r="O100" i="3"/>
  <c r="P100" i="3"/>
  <c r="Q100" i="3"/>
  <c r="R100" i="3"/>
  <c r="S100" i="3"/>
  <c r="T100" i="3"/>
  <c r="AC100" i="3"/>
  <c r="AD100" i="3"/>
  <c r="AE100" i="3"/>
  <c r="M101" i="3"/>
  <c r="N101" i="3"/>
  <c r="Y101" i="3" s="1"/>
  <c r="O101" i="3"/>
  <c r="P101" i="3"/>
  <c r="Q101" i="3"/>
  <c r="R101" i="3"/>
  <c r="S101" i="3"/>
  <c r="T101" i="3"/>
  <c r="AC101" i="3"/>
  <c r="AD101" i="3"/>
  <c r="AE101" i="3"/>
  <c r="M102" i="3"/>
  <c r="N102" i="3" s="1"/>
  <c r="Y102" i="3" s="1"/>
  <c r="O102" i="3"/>
  <c r="P102" i="3"/>
  <c r="Q102" i="3"/>
  <c r="R102" i="3"/>
  <c r="S102" i="3"/>
  <c r="T102" i="3"/>
  <c r="AC102" i="3"/>
  <c r="AD102" i="3"/>
  <c r="AE102" i="3"/>
  <c r="M103" i="3"/>
  <c r="N103" i="3" s="1"/>
  <c r="Y103" i="3" s="1"/>
  <c r="O103" i="3"/>
  <c r="P103" i="3"/>
  <c r="Q103" i="3"/>
  <c r="R103" i="3"/>
  <c r="S103" i="3"/>
  <c r="T103" i="3"/>
  <c r="AC103" i="3"/>
  <c r="AD103" i="3"/>
  <c r="AE103" i="3"/>
  <c r="M104" i="3"/>
  <c r="N104" i="3" s="1"/>
  <c r="Y104" i="3" s="1"/>
  <c r="O104" i="3"/>
  <c r="P104" i="3"/>
  <c r="Q104" i="3"/>
  <c r="R104" i="3"/>
  <c r="S104" i="3"/>
  <c r="T104" i="3"/>
  <c r="AC104" i="3"/>
  <c r="AD104" i="3"/>
  <c r="AE104" i="3"/>
  <c r="M105" i="3"/>
  <c r="N105" i="3" s="1"/>
  <c r="Y105" i="3" s="1"/>
  <c r="O105" i="3"/>
  <c r="P105" i="3"/>
  <c r="Q105" i="3"/>
  <c r="R105" i="3"/>
  <c r="S105" i="3"/>
  <c r="T105" i="3"/>
  <c r="AC105" i="3"/>
  <c r="AD105" i="3"/>
  <c r="AE105" i="3"/>
  <c r="M106" i="3"/>
  <c r="N106" i="3" s="1"/>
  <c r="Y106" i="3" s="1"/>
  <c r="O106" i="3"/>
  <c r="P106" i="3"/>
  <c r="Q106" i="3"/>
  <c r="R106" i="3"/>
  <c r="S106" i="3"/>
  <c r="T106" i="3"/>
  <c r="AC106" i="3"/>
  <c r="AD106" i="3"/>
  <c r="AE106" i="3"/>
  <c r="M107" i="3"/>
  <c r="N107" i="3" s="1"/>
  <c r="Y107" i="3" s="1"/>
  <c r="O107" i="3"/>
  <c r="P107" i="3"/>
  <c r="Q107" i="3"/>
  <c r="R107" i="3"/>
  <c r="S107" i="3"/>
  <c r="T107" i="3"/>
  <c r="AC107" i="3"/>
  <c r="AD107" i="3"/>
  <c r="AE107" i="3"/>
  <c r="AB107" i="3" s="1"/>
  <c r="M108" i="3"/>
  <c r="N108" i="3" s="1"/>
  <c r="Y108" i="3" s="1"/>
  <c r="O108" i="3"/>
  <c r="P108" i="3"/>
  <c r="Q108" i="3"/>
  <c r="R108" i="3"/>
  <c r="S108" i="3"/>
  <c r="T108" i="3"/>
  <c r="AC108" i="3"/>
  <c r="AD108" i="3"/>
  <c r="AE108" i="3"/>
  <c r="M109" i="3"/>
  <c r="N109" i="3" s="1"/>
  <c r="Y109" i="3" s="1"/>
  <c r="O109" i="3"/>
  <c r="P109" i="3"/>
  <c r="Q109" i="3"/>
  <c r="R109" i="3"/>
  <c r="S109" i="3"/>
  <c r="T109" i="3"/>
  <c r="AC109" i="3"/>
  <c r="AD109" i="3"/>
  <c r="AE109" i="3"/>
  <c r="M110" i="3"/>
  <c r="N110" i="3" s="1"/>
  <c r="Y110" i="3" s="1"/>
  <c r="O110" i="3"/>
  <c r="P110" i="3"/>
  <c r="Q110" i="3"/>
  <c r="R110" i="3"/>
  <c r="S110" i="3"/>
  <c r="T110" i="3"/>
  <c r="AC110" i="3"/>
  <c r="AD110" i="3"/>
  <c r="AE110" i="3"/>
  <c r="M111" i="3"/>
  <c r="N111" i="3" s="1"/>
  <c r="Y111" i="3" s="1"/>
  <c r="O111" i="3"/>
  <c r="P111" i="3"/>
  <c r="Q111" i="3"/>
  <c r="R111" i="3"/>
  <c r="S111" i="3"/>
  <c r="T111" i="3"/>
  <c r="AC111" i="3"/>
  <c r="AD111" i="3"/>
  <c r="AE111" i="3"/>
  <c r="M112" i="3"/>
  <c r="N112" i="3" s="1"/>
  <c r="Y112" i="3" s="1"/>
  <c r="O112" i="3"/>
  <c r="P112" i="3"/>
  <c r="Q112" i="3"/>
  <c r="R112" i="3"/>
  <c r="S112" i="3"/>
  <c r="T112" i="3"/>
  <c r="AC112" i="3"/>
  <c r="AD112" i="3"/>
  <c r="AE112" i="3"/>
  <c r="M113" i="3"/>
  <c r="N113" i="3" s="1"/>
  <c r="Y113" i="3" s="1"/>
  <c r="O113" i="3"/>
  <c r="P113" i="3"/>
  <c r="Q113" i="3"/>
  <c r="R113" i="3"/>
  <c r="S113" i="3"/>
  <c r="T113" i="3"/>
  <c r="AC113" i="3"/>
  <c r="AD113" i="3"/>
  <c r="AE113" i="3"/>
  <c r="M114" i="3"/>
  <c r="N114" i="3" s="1"/>
  <c r="Y114" i="3" s="1"/>
  <c r="O114" i="3"/>
  <c r="P114" i="3"/>
  <c r="Q114" i="3"/>
  <c r="R114" i="3"/>
  <c r="S114" i="3"/>
  <c r="T114" i="3"/>
  <c r="AC114" i="3"/>
  <c r="AD114" i="3"/>
  <c r="AE114" i="3"/>
  <c r="M115" i="3"/>
  <c r="N115" i="3" s="1"/>
  <c r="Y115" i="3" s="1"/>
  <c r="O115" i="3"/>
  <c r="P115" i="3"/>
  <c r="Q115" i="3"/>
  <c r="R115" i="3"/>
  <c r="S115" i="3"/>
  <c r="T115" i="3"/>
  <c r="AC115" i="3"/>
  <c r="AD115" i="3"/>
  <c r="AE115" i="3"/>
  <c r="M116" i="3"/>
  <c r="N116" i="3" s="1"/>
  <c r="Y116" i="3" s="1"/>
  <c r="O116" i="3"/>
  <c r="P116" i="3"/>
  <c r="Q116" i="3"/>
  <c r="R116" i="3"/>
  <c r="S116" i="3"/>
  <c r="T116" i="3"/>
  <c r="AC116" i="3"/>
  <c r="AD116" i="3"/>
  <c r="AE116" i="3"/>
  <c r="AB116" i="3" s="1"/>
  <c r="M117" i="3"/>
  <c r="N117" i="3" s="1"/>
  <c r="Y117" i="3" s="1"/>
  <c r="O117" i="3"/>
  <c r="P117" i="3"/>
  <c r="Q117" i="3"/>
  <c r="R117" i="3"/>
  <c r="S117" i="3"/>
  <c r="T117" i="3"/>
  <c r="AC117" i="3"/>
  <c r="AD117" i="3"/>
  <c r="AE117" i="3"/>
  <c r="M118" i="3"/>
  <c r="N118" i="3"/>
  <c r="Y118" i="3" s="1"/>
  <c r="O118" i="3"/>
  <c r="P118" i="3"/>
  <c r="Q118" i="3"/>
  <c r="R118" i="3"/>
  <c r="S118" i="3"/>
  <c r="T118" i="3"/>
  <c r="AC118" i="3"/>
  <c r="AD118" i="3"/>
  <c r="AE118" i="3"/>
  <c r="M119" i="3"/>
  <c r="N119" i="3" s="1"/>
  <c r="Y119" i="3" s="1"/>
  <c r="O119" i="3"/>
  <c r="P119" i="3"/>
  <c r="Q119" i="3"/>
  <c r="R119" i="3"/>
  <c r="S119" i="3"/>
  <c r="T119" i="3"/>
  <c r="AC119" i="3"/>
  <c r="AD119" i="3"/>
  <c r="AE119" i="3"/>
  <c r="M120" i="3"/>
  <c r="N120" i="3" s="1"/>
  <c r="Y120" i="3" s="1"/>
  <c r="O120" i="3"/>
  <c r="P120" i="3"/>
  <c r="Q120" i="3"/>
  <c r="R120" i="3"/>
  <c r="S120" i="3"/>
  <c r="T120" i="3"/>
  <c r="AC120" i="3"/>
  <c r="AD120" i="3"/>
  <c r="AE120" i="3"/>
  <c r="M121" i="3"/>
  <c r="N121" i="3" s="1"/>
  <c r="Y121" i="3" s="1"/>
  <c r="O121" i="3"/>
  <c r="P121" i="3"/>
  <c r="Q121" i="3"/>
  <c r="R121" i="3"/>
  <c r="S121" i="3"/>
  <c r="T121" i="3"/>
  <c r="U121" i="3" s="1"/>
  <c r="AC121" i="3"/>
  <c r="AD121" i="3"/>
  <c r="AE121" i="3"/>
  <c r="M122" i="3"/>
  <c r="N122" i="3" s="1"/>
  <c r="Y122" i="3" s="1"/>
  <c r="O122" i="3"/>
  <c r="P122" i="3"/>
  <c r="Q122" i="3"/>
  <c r="R122" i="3"/>
  <c r="S122" i="3"/>
  <c r="T122" i="3"/>
  <c r="AC122" i="3"/>
  <c r="AD122" i="3"/>
  <c r="AE122" i="3"/>
  <c r="M123" i="3"/>
  <c r="N123" i="3" s="1"/>
  <c r="Y123" i="3" s="1"/>
  <c r="O123" i="3"/>
  <c r="P123" i="3"/>
  <c r="Q123" i="3"/>
  <c r="R123" i="3"/>
  <c r="S123" i="3"/>
  <c r="T123" i="3"/>
  <c r="AC123" i="3"/>
  <c r="AD123" i="3"/>
  <c r="AE123" i="3"/>
  <c r="M124" i="3"/>
  <c r="N124" i="3" s="1"/>
  <c r="Y124" i="3" s="1"/>
  <c r="O124" i="3"/>
  <c r="P124" i="3"/>
  <c r="Q124" i="3"/>
  <c r="R124" i="3"/>
  <c r="S124" i="3"/>
  <c r="T124" i="3"/>
  <c r="AC124" i="3"/>
  <c r="AD124" i="3"/>
  <c r="AE124" i="3"/>
  <c r="M125" i="3"/>
  <c r="N125" i="3" s="1"/>
  <c r="Y125" i="3" s="1"/>
  <c r="O125" i="3"/>
  <c r="P125" i="3"/>
  <c r="Q125" i="3"/>
  <c r="R125" i="3"/>
  <c r="S125" i="3"/>
  <c r="T125" i="3"/>
  <c r="AC125" i="3"/>
  <c r="AD125" i="3"/>
  <c r="AE125" i="3"/>
  <c r="M126" i="3"/>
  <c r="N126" i="3" s="1"/>
  <c r="Y126" i="3" s="1"/>
  <c r="O126" i="3"/>
  <c r="P126" i="3"/>
  <c r="Q126" i="3"/>
  <c r="R126" i="3"/>
  <c r="S126" i="3"/>
  <c r="T126" i="3"/>
  <c r="AC126" i="3"/>
  <c r="AD126" i="3"/>
  <c r="AE126" i="3"/>
  <c r="M127" i="3"/>
  <c r="N127" i="3" s="1"/>
  <c r="Y127" i="3" s="1"/>
  <c r="O127" i="3"/>
  <c r="P127" i="3"/>
  <c r="Q127" i="3"/>
  <c r="R127" i="3"/>
  <c r="S127" i="3"/>
  <c r="T127" i="3"/>
  <c r="AC127" i="3"/>
  <c r="AD127" i="3"/>
  <c r="AE127" i="3"/>
  <c r="M128" i="3"/>
  <c r="N128" i="3" s="1"/>
  <c r="Y128" i="3" s="1"/>
  <c r="O128" i="3"/>
  <c r="P128" i="3"/>
  <c r="Q128" i="3"/>
  <c r="R128" i="3"/>
  <c r="S128" i="3"/>
  <c r="T128" i="3"/>
  <c r="AC128" i="3"/>
  <c r="AD128" i="3"/>
  <c r="AE128" i="3"/>
  <c r="M129" i="3"/>
  <c r="N129" i="3" s="1"/>
  <c r="Y129" i="3" s="1"/>
  <c r="O129" i="3"/>
  <c r="P129" i="3"/>
  <c r="Q129" i="3"/>
  <c r="R129" i="3"/>
  <c r="S129" i="3"/>
  <c r="T129" i="3"/>
  <c r="AC129" i="3"/>
  <c r="AD129" i="3"/>
  <c r="AE129" i="3"/>
  <c r="M130" i="3"/>
  <c r="N130" i="3"/>
  <c r="Y130" i="3" s="1"/>
  <c r="O130" i="3"/>
  <c r="P130" i="3"/>
  <c r="Q130" i="3"/>
  <c r="R130" i="3"/>
  <c r="S130" i="3"/>
  <c r="T130" i="3"/>
  <c r="AC130" i="3"/>
  <c r="AD130" i="3"/>
  <c r="AE130" i="3"/>
  <c r="M131" i="3"/>
  <c r="N131" i="3" s="1"/>
  <c r="Y131" i="3" s="1"/>
  <c r="O131" i="3"/>
  <c r="P131" i="3"/>
  <c r="Q131" i="3"/>
  <c r="R131" i="3"/>
  <c r="S131" i="3"/>
  <c r="T131" i="3"/>
  <c r="AC131" i="3"/>
  <c r="AD131" i="3"/>
  <c r="AE131" i="3"/>
  <c r="M132" i="3"/>
  <c r="N132" i="3" s="1"/>
  <c r="Y132" i="3" s="1"/>
  <c r="O132" i="3"/>
  <c r="P132" i="3"/>
  <c r="Q132" i="3"/>
  <c r="R132" i="3"/>
  <c r="S132" i="3"/>
  <c r="T132" i="3"/>
  <c r="AC132" i="3"/>
  <c r="AD132" i="3"/>
  <c r="AE132" i="3"/>
  <c r="M133" i="3"/>
  <c r="N133" i="3" s="1"/>
  <c r="Y133" i="3" s="1"/>
  <c r="O133" i="3"/>
  <c r="P133" i="3"/>
  <c r="Q133" i="3"/>
  <c r="R133" i="3"/>
  <c r="S133" i="3"/>
  <c r="T133" i="3"/>
  <c r="AC133" i="3"/>
  <c r="AD133" i="3"/>
  <c r="AE133" i="3"/>
  <c r="M134" i="3"/>
  <c r="N134" i="3" s="1"/>
  <c r="Y134" i="3" s="1"/>
  <c r="O134" i="3"/>
  <c r="P134" i="3"/>
  <c r="Q134" i="3"/>
  <c r="R134" i="3"/>
  <c r="S134" i="3"/>
  <c r="T134" i="3"/>
  <c r="AC134" i="3"/>
  <c r="AD134" i="3"/>
  <c r="AE134" i="3"/>
  <c r="M135" i="3"/>
  <c r="N135" i="3" s="1"/>
  <c r="Y135" i="3" s="1"/>
  <c r="O135" i="3"/>
  <c r="P135" i="3"/>
  <c r="Q135" i="3"/>
  <c r="R135" i="3"/>
  <c r="S135" i="3"/>
  <c r="T135" i="3"/>
  <c r="AC135" i="3"/>
  <c r="AD135" i="3"/>
  <c r="AE135" i="3"/>
  <c r="M136" i="3"/>
  <c r="N136" i="3" s="1"/>
  <c r="Y136" i="3" s="1"/>
  <c r="O136" i="3"/>
  <c r="P136" i="3"/>
  <c r="Q136" i="3"/>
  <c r="R136" i="3"/>
  <c r="S136" i="3"/>
  <c r="T136" i="3"/>
  <c r="AC136" i="3"/>
  <c r="AD136" i="3"/>
  <c r="AE136" i="3"/>
  <c r="M137" i="3"/>
  <c r="N137" i="3"/>
  <c r="Y137" i="3" s="1"/>
  <c r="O137" i="3"/>
  <c r="P137" i="3"/>
  <c r="Q137" i="3"/>
  <c r="R137" i="3"/>
  <c r="S137" i="3"/>
  <c r="T137" i="3"/>
  <c r="AC137" i="3"/>
  <c r="AD137" i="3"/>
  <c r="AE137" i="3"/>
  <c r="M138" i="3"/>
  <c r="N138" i="3" s="1"/>
  <c r="Y138" i="3" s="1"/>
  <c r="O138" i="3"/>
  <c r="P138" i="3"/>
  <c r="Q138" i="3"/>
  <c r="R138" i="3"/>
  <c r="S138" i="3"/>
  <c r="T138" i="3"/>
  <c r="AC138" i="3"/>
  <c r="AD138" i="3"/>
  <c r="AE138" i="3"/>
  <c r="M139" i="3"/>
  <c r="N139" i="3" s="1"/>
  <c r="Y139" i="3" s="1"/>
  <c r="O139" i="3"/>
  <c r="P139" i="3"/>
  <c r="Q139" i="3"/>
  <c r="R139" i="3"/>
  <c r="S139" i="3"/>
  <c r="T139" i="3"/>
  <c r="AC139" i="3"/>
  <c r="AD139" i="3"/>
  <c r="AE139" i="3"/>
  <c r="M140" i="3"/>
  <c r="N140" i="3" s="1"/>
  <c r="Y140" i="3" s="1"/>
  <c r="O140" i="3"/>
  <c r="P140" i="3"/>
  <c r="Q140" i="3"/>
  <c r="R140" i="3"/>
  <c r="S140" i="3"/>
  <c r="T140" i="3"/>
  <c r="AC140" i="3"/>
  <c r="AD140" i="3"/>
  <c r="AE140" i="3"/>
  <c r="M141" i="3"/>
  <c r="N141" i="3" s="1"/>
  <c r="Y141" i="3" s="1"/>
  <c r="O141" i="3"/>
  <c r="P141" i="3"/>
  <c r="Q141" i="3"/>
  <c r="R141" i="3"/>
  <c r="S141" i="3"/>
  <c r="T141" i="3"/>
  <c r="AC141" i="3"/>
  <c r="AD141" i="3"/>
  <c r="AE141" i="3"/>
  <c r="M142" i="3"/>
  <c r="N142" i="3"/>
  <c r="Y142" i="3" s="1"/>
  <c r="O142" i="3"/>
  <c r="P142" i="3"/>
  <c r="Q142" i="3"/>
  <c r="R142" i="3"/>
  <c r="S142" i="3"/>
  <c r="T142" i="3"/>
  <c r="AC142" i="3"/>
  <c r="AD142" i="3"/>
  <c r="AE142" i="3"/>
  <c r="M143" i="3"/>
  <c r="N143" i="3" s="1"/>
  <c r="Y143" i="3" s="1"/>
  <c r="O143" i="3"/>
  <c r="P143" i="3"/>
  <c r="Q143" i="3"/>
  <c r="R143" i="3"/>
  <c r="S143" i="3"/>
  <c r="T143" i="3"/>
  <c r="AC143" i="3"/>
  <c r="AD143" i="3"/>
  <c r="AE143" i="3"/>
  <c r="M144" i="3"/>
  <c r="N144" i="3" s="1"/>
  <c r="Y144" i="3" s="1"/>
  <c r="O144" i="3"/>
  <c r="P144" i="3"/>
  <c r="Q144" i="3"/>
  <c r="R144" i="3"/>
  <c r="S144" i="3"/>
  <c r="T144" i="3"/>
  <c r="AC144" i="3"/>
  <c r="AD144" i="3"/>
  <c r="AE144" i="3"/>
  <c r="M145" i="3"/>
  <c r="N145" i="3"/>
  <c r="Y145" i="3" s="1"/>
  <c r="O145" i="3"/>
  <c r="P145" i="3"/>
  <c r="Q145" i="3"/>
  <c r="R145" i="3"/>
  <c r="S145" i="3"/>
  <c r="T145" i="3"/>
  <c r="AC145" i="3"/>
  <c r="AD145" i="3"/>
  <c r="AE145" i="3"/>
  <c r="M146" i="3"/>
  <c r="N146" i="3" s="1"/>
  <c r="Y146" i="3" s="1"/>
  <c r="O146" i="3"/>
  <c r="P146" i="3"/>
  <c r="Q146" i="3"/>
  <c r="R146" i="3"/>
  <c r="S146" i="3"/>
  <c r="T146" i="3"/>
  <c r="AC146" i="3"/>
  <c r="AD146" i="3"/>
  <c r="AE146" i="3"/>
  <c r="M147" i="3"/>
  <c r="N147" i="3" s="1"/>
  <c r="Y147" i="3" s="1"/>
  <c r="O147" i="3"/>
  <c r="P147" i="3"/>
  <c r="Q147" i="3"/>
  <c r="R147" i="3"/>
  <c r="S147" i="3"/>
  <c r="T147" i="3"/>
  <c r="AC147" i="3"/>
  <c r="AD147" i="3"/>
  <c r="AE147" i="3"/>
  <c r="M148" i="3"/>
  <c r="N148" i="3" s="1"/>
  <c r="Y148" i="3" s="1"/>
  <c r="O148" i="3"/>
  <c r="P148" i="3"/>
  <c r="Q148" i="3"/>
  <c r="R148" i="3"/>
  <c r="S148" i="3"/>
  <c r="T148" i="3"/>
  <c r="AC148" i="3"/>
  <c r="AD148" i="3"/>
  <c r="AE148" i="3"/>
  <c r="M149" i="3"/>
  <c r="N149" i="3" s="1"/>
  <c r="Y149" i="3" s="1"/>
  <c r="O149" i="3"/>
  <c r="P149" i="3"/>
  <c r="Q149" i="3"/>
  <c r="R149" i="3"/>
  <c r="S149" i="3"/>
  <c r="T149" i="3"/>
  <c r="AC149" i="3"/>
  <c r="AD149" i="3"/>
  <c r="AE149" i="3"/>
  <c r="M150" i="3"/>
  <c r="N150" i="3" s="1"/>
  <c r="Y150" i="3" s="1"/>
  <c r="O150" i="3"/>
  <c r="P150" i="3"/>
  <c r="Q150" i="3"/>
  <c r="R150" i="3"/>
  <c r="S150" i="3"/>
  <c r="T150" i="3"/>
  <c r="AC150" i="3"/>
  <c r="AD150" i="3"/>
  <c r="AE150" i="3"/>
  <c r="M151" i="3"/>
  <c r="N151" i="3"/>
  <c r="Y151" i="3" s="1"/>
  <c r="O151" i="3"/>
  <c r="P151" i="3"/>
  <c r="Q151" i="3"/>
  <c r="R151" i="3"/>
  <c r="S151" i="3"/>
  <c r="T151" i="3"/>
  <c r="AC151" i="3"/>
  <c r="AD151" i="3"/>
  <c r="AE151" i="3"/>
  <c r="M152" i="3"/>
  <c r="N152" i="3" s="1"/>
  <c r="Y152" i="3" s="1"/>
  <c r="O152" i="3"/>
  <c r="P152" i="3"/>
  <c r="Q152" i="3"/>
  <c r="R152" i="3"/>
  <c r="S152" i="3"/>
  <c r="T152" i="3"/>
  <c r="AC152" i="3"/>
  <c r="AD152" i="3"/>
  <c r="AE152" i="3"/>
  <c r="M153" i="3"/>
  <c r="N153" i="3" s="1"/>
  <c r="Y153" i="3" s="1"/>
  <c r="O153" i="3"/>
  <c r="P153" i="3"/>
  <c r="Q153" i="3"/>
  <c r="R153" i="3"/>
  <c r="S153" i="3"/>
  <c r="T153" i="3"/>
  <c r="AC153" i="3"/>
  <c r="AD153" i="3"/>
  <c r="AE153" i="3"/>
  <c r="M154" i="3"/>
  <c r="N154" i="3"/>
  <c r="Y154" i="3" s="1"/>
  <c r="O154" i="3"/>
  <c r="P154" i="3"/>
  <c r="Q154" i="3"/>
  <c r="R154" i="3"/>
  <c r="S154" i="3"/>
  <c r="T154" i="3"/>
  <c r="AC154" i="3"/>
  <c r="AD154" i="3"/>
  <c r="AE154" i="3"/>
  <c r="M155" i="3"/>
  <c r="N155" i="3" s="1"/>
  <c r="Y155" i="3" s="1"/>
  <c r="O155" i="3"/>
  <c r="P155" i="3"/>
  <c r="Q155" i="3"/>
  <c r="R155" i="3"/>
  <c r="S155" i="3"/>
  <c r="T155" i="3"/>
  <c r="AC155" i="3"/>
  <c r="AD155" i="3"/>
  <c r="AE155" i="3"/>
  <c r="M156" i="3"/>
  <c r="N156" i="3" s="1"/>
  <c r="Y156" i="3" s="1"/>
  <c r="O156" i="3"/>
  <c r="P156" i="3"/>
  <c r="Q156" i="3"/>
  <c r="R156" i="3"/>
  <c r="S156" i="3"/>
  <c r="T156" i="3"/>
  <c r="AC156" i="3"/>
  <c r="AD156" i="3"/>
  <c r="AE156" i="3"/>
  <c r="M157" i="3"/>
  <c r="N157" i="3" s="1"/>
  <c r="Y157" i="3" s="1"/>
  <c r="O157" i="3"/>
  <c r="P157" i="3"/>
  <c r="Q157" i="3"/>
  <c r="R157" i="3"/>
  <c r="S157" i="3"/>
  <c r="T157" i="3"/>
  <c r="AC157" i="3"/>
  <c r="AD157" i="3"/>
  <c r="AE157" i="3"/>
  <c r="M158" i="3"/>
  <c r="N158" i="3" s="1"/>
  <c r="Y158" i="3" s="1"/>
  <c r="O158" i="3"/>
  <c r="P158" i="3"/>
  <c r="Q158" i="3"/>
  <c r="R158" i="3"/>
  <c r="S158" i="3"/>
  <c r="T158" i="3"/>
  <c r="AC158" i="3"/>
  <c r="AD158" i="3"/>
  <c r="AE158" i="3"/>
  <c r="M159" i="3"/>
  <c r="N159" i="3" s="1"/>
  <c r="Y159" i="3" s="1"/>
  <c r="O159" i="3"/>
  <c r="P159" i="3"/>
  <c r="Q159" i="3"/>
  <c r="R159" i="3"/>
  <c r="S159" i="3"/>
  <c r="T159" i="3"/>
  <c r="AC159" i="3"/>
  <c r="AD159" i="3"/>
  <c r="AE159" i="3"/>
  <c r="M160" i="3"/>
  <c r="N160" i="3" s="1"/>
  <c r="Y160" i="3" s="1"/>
  <c r="O160" i="3"/>
  <c r="P160" i="3"/>
  <c r="Q160" i="3"/>
  <c r="R160" i="3"/>
  <c r="S160" i="3"/>
  <c r="T160" i="3"/>
  <c r="AC160" i="3"/>
  <c r="AD160" i="3"/>
  <c r="AE160" i="3"/>
  <c r="M161" i="3"/>
  <c r="N161" i="3"/>
  <c r="Y161" i="3" s="1"/>
  <c r="O161" i="3"/>
  <c r="P161" i="3"/>
  <c r="Q161" i="3"/>
  <c r="R161" i="3"/>
  <c r="S161" i="3"/>
  <c r="T161" i="3"/>
  <c r="AC161" i="3"/>
  <c r="AD161" i="3"/>
  <c r="AE161" i="3"/>
  <c r="M162" i="3"/>
  <c r="N162" i="3" s="1"/>
  <c r="Y162" i="3" s="1"/>
  <c r="O162" i="3"/>
  <c r="P162" i="3"/>
  <c r="Q162" i="3"/>
  <c r="R162" i="3"/>
  <c r="S162" i="3"/>
  <c r="T162" i="3"/>
  <c r="AC162" i="3"/>
  <c r="AD162" i="3"/>
  <c r="AE162" i="3"/>
  <c r="M163" i="3"/>
  <c r="N163" i="3" s="1"/>
  <c r="Y163" i="3" s="1"/>
  <c r="O163" i="3"/>
  <c r="P163" i="3"/>
  <c r="Q163" i="3"/>
  <c r="R163" i="3"/>
  <c r="S163" i="3"/>
  <c r="T163" i="3"/>
  <c r="AC163" i="3"/>
  <c r="AD163" i="3"/>
  <c r="AE163" i="3"/>
  <c r="M164" i="3"/>
  <c r="N164" i="3" s="1"/>
  <c r="Y164" i="3" s="1"/>
  <c r="O164" i="3"/>
  <c r="P164" i="3"/>
  <c r="Q164" i="3"/>
  <c r="R164" i="3"/>
  <c r="S164" i="3"/>
  <c r="T164" i="3"/>
  <c r="AC164" i="3"/>
  <c r="AD164" i="3"/>
  <c r="AE164" i="3"/>
  <c r="M165" i="3"/>
  <c r="N165" i="3" s="1"/>
  <c r="Y165" i="3" s="1"/>
  <c r="O165" i="3"/>
  <c r="P165" i="3"/>
  <c r="Q165" i="3"/>
  <c r="R165" i="3"/>
  <c r="S165" i="3"/>
  <c r="T165" i="3"/>
  <c r="AC165" i="3"/>
  <c r="AD165" i="3"/>
  <c r="AE165" i="3"/>
  <c r="M166" i="3"/>
  <c r="N166" i="3" s="1"/>
  <c r="Y166" i="3" s="1"/>
  <c r="O166" i="3"/>
  <c r="P166" i="3"/>
  <c r="Q166" i="3"/>
  <c r="R166" i="3"/>
  <c r="S166" i="3"/>
  <c r="T166" i="3"/>
  <c r="AC166" i="3"/>
  <c r="AD166" i="3"/>
  <c r="AE166" i="3"/>
  <c r="M167" i="3"/>
  <c r="N167" i="3" s="1"/>
  <c r="Y167" i="3" s="1"/>
  <c r="O167" i="3"/>
  <c r="P167" i="3"/>
  <c r="Q167" i="3"/>
  <c r="R167" i="3"/>
  <c r="S167" i="3"/>
  <c r="T167" i="3"/>
  <c r="AC167" i="3"/>
  <c r="AD167" i="3"/>
  <c r="AE167" i="3"/>
  <c r="M168" i="3"/>
  <c r="N168" i="3" s="1"/>
  <c r="Y168" i="3" s="1"/>
  <c r="O168" i="3"/>
  <c r="P168" i="3"/>
  <c r="Q168" i="3"/>
  <c r="R168" i="3"/>
  <c r="S168" i="3"/>
  <c r="T168" i="3"/>
  <c r="AC168" i="3"/>
  <c r="AD168" i="3"/>
  <c r="AE168" i="3"/>
  <c r="M169" i="3"/>
  <c r="N169" i="3" s="1"/>
  <c r="Y169" i="3" s="1"/>
  <c r="O169" i="3"/>
  <c r="P169" i="3"/>
  <c r="Q169" i="3"/>
  <c r="R169" i="3"/>
  <c r="S169" i="3"/>
  <c r="T169" i="3"/>
  <c r="AC169" i="3"/>
  <c r="AD169" i="3"/>
  <c r="AE169" i="3"/>
  <c r="M170" i="3"/>
  <c r="N170" i="3" s="1"/>
  <c r="Y170" i="3" s="1"/>
  <c r="O170" i="3"/>
  <c r="P170" i="3"/>
  <c r="Q170" i="3"/>
  <c r="R170" i="3"/>
  <c r="S170" i="3"/>
  <c r="T170" i="3"/>
  <c r="AC170" i="3"/>
  <c r="AD170" i="3"/>
  <c r="AE170" i="3"/>
  <c r="M171" i="3"/>
  <c r="N171" i="3" s="1"/>
  <c r="Y171" i="3" s="1"/>
  <c r="O171" i="3"/>
  <c r="P171" i="3"/>
  <c r="Q171" i="3"/>
  <c r="R171" i="3"/>
  <c r="S171" i="3"/>
  <c r="T171" i="3"/>
  <c r="AC171" i="3"/>
  <c r="AD171" i="3"/>
  <c r="AE171" i="3"/>
  <c r="M172" i="3"/>
  <c r="N172" i="3" s="1"/>
  <c r="Y172" i="3" s="1"/>
  <c r="O172" i="3"/>
  <c r="P172" i="3"/>
  <c r="Q172" i="3"/>
  <c r="R172" i="3"/>
  <c r="S172" i="3"/>
  <c r="T172" i="3"/>
  <c r="AC172" i="3"/>
  <c r="AD172" i="3"/>
  <c r="AE172" i="3"/>
  <c r="M173" i="3"/>
  <c r="N173" i="3" s="1"/>
  <c r="Y173" i="3" s="1"/>
  <c r="O173" i="3"/>
  <c r="P173" i="3"/>
  <c r="Q173" i="3"/>
  <c r="R173" i="3"/>
  <c r="S173" i="3"/>
  <c r="T173" i="3"/>
  <c r="AC173" i="3"/>
  <c r="AD173" i="3"/>
  <c r="AE173" i="3"/>
  <c r="M174" i="3"/>
  <c r="N174" i="3" s="1"/>
  <c r="Y174" i="3" s="1"/>
  <c r="O174" i="3"/>
  <c r="P174" i="3"/>
  <c r="Q174" i="3"/>
  <c r="R174" i="3"/>
  <c r="S174" i="3"/>
  <c r="T174" i="3"/>
  <c r="AC174" i="3"/>
  <c r="AD174" i="3"/>
  <c r="AE174" i="3"/>
  <c r="M175" i="3"/>
  <c r="N175" i="3" s="1"/>
  <c r="Y175" i="3" s="1"/>
  <c r="O175" i="3"/>
  <c r="P175" i="3"/>
  <c r="Q175" i="3"/>
  <c r="R175" i="3"/>
  <c r="S175" i="3"/>
  <c r="T175" i="3"/>
  <c r="AC175" i="3"/>
  <c r="AD175" i="3"/>
  <c r="AE175" i="3"/>
  <c r="M176" i="3"/>
  <c r="N176" i="3" s="1"/>
  <c r="Y176" i="3" s="1"/>
  <c r="O176" i="3"/>
  <c r="P176" i="3"/>
  <c r="Q176" i="3"/>
  <c r="R176" i="3"/>
  <c r="S176" i="3"/>
  <c r="T176" i="3"/>
  <c r="AC176" i="3"/>
  <c r="AD176" i="3"/>
  <c r="AE176" i="3"/>
  <c r="M177" i="3"/>
  <c r="N177" i="3" s="1"/>
  <c r="Y177" i="3" s="1"/>
  <c r="O177" i="3"/>
  <c r="P177" i="3"/>
  <c r="Q177" i="3"/>
  <c r="R177" i="3"/>
  <c r="S177" i="3"/>
  <c r="T177" i="3"/>
  <c r="AC177" i="3"/>
  <c r="AD177" i="3"/>
  <c r="AE177" i="3"/>
  <c r="M178" i="3"/>
  <c r="N178" i="3" s="1"/>
  <c r="Y178" i="3" s="1"/>
  <c r="O178" i="3"/>
  <c r="P178" i="3"/>
  <c r="Q178" i="3"/>
  <c r="R178" i="3"/>
  <c r="S178" i="3"/>
  <c r="T178" i="3"/>
  <c r="AC178" i="3"/>
  <c r="AD178" i="3"/>
  <c r="AE178" i="3"/>
  <c r="M179" i="3"/>
  <c r="N179" i="3" s="1"/>
  <c r="Y179" i="3" s="1"/>
  <c r="O179" i="3"/>
  <c r="P179" i="3"/>
  <c r="Q179" i="3"/>
  <c r="R179" i="3"/>
  <c r="S179" i="3"/>
  <c r="T179" i="3"/>
  <c r="AC179" i="3"/>
  <c r="AD179" i="3"/>
  <c r="AE179" i="3"/>
  <c r="M180" i="3"/>
  <c r="N180" i="3" s="1"/>
  <c r="Y180" i="3" s="1"/>
  <c r="O180" i="3"/>
  <c r="P180" i="3"/>
  <c r="Q180" i="3"/>
  <c r="R180" i="3"/>
  <c r="S180" i="3"/>
  <c r="T180" i="3"/>
  <c r="AC180" i="3"/>
  <c r="AD180" i="3"/>
  <c r="AE180" i="3"/>
  <c r="M181" i="3"/>
  <c r="N181" i="3" s="1"/>
  <c r="Y181" i="3" s="1"/>
  <c r="O181" i="3"/>
  <c r="P181" i="3"/>
  <c r="Q181" i="3"/>
  <c r="R181" i="3"/>
  <c r="S181" i="3"/>
  <c r="T181" i="3"/>
  <c r="AC181" i="3"/>
  <c r="AD181" i="3"/>
  <c r="AE181" i="3"/>
  <c r="M182" i="3"/>
  <c r="N182" i="3" s="1"/>
  <c r="Y182" i="3" s="1"/>
  <c r="O182" i="3"/>
  <c r="P182" i="3"/>
  <c r="Q182" i="3"/>
  <c r="R182" i="3"/>
  <c r="S182" i="3"/>
  <c r="T182" i="3"/>
  <c r="AC182" i="3"/>
  <c r="AD182" i="3"/>
  <c r="AE182" i="3"/>
  <c r="M183" i="3"/>
  <c r="N183" i="3" s="1"/>
  <c r="Y183" i="3" s="1"/>
  <c r="O183" i="3"/>
  <c r="P183" i="3"/>
  <c r="Q183" i="3"/>
  <c r="R183" i="3"/>
  <c r="S183" i="3"/>
  <c r="T183" i="3"/>
  <c r="AC183" i="3"/>
  <c r="AD183" i="3"/>
  <c r="AE183" i="3"/>
  <c r="M184" i="3"/>
  <c r="N184" i="3" s="1"/>
  <c r="Y184" i="3" s="1"/>
  <c r="O184" i="3"/>
  <c r="P184" i="3"/>
  <c r="Q184" i="3"/>
  <c r="R184" i="3"/>
  <c r="S184" i="3"/>
  <c r="T184" i="3"/>
  <c r="AC184" i="3"/>
  <c r="AD184" i="3"/>
  <c r="AE184" i="3"/>
  <c r="M185" i="3"/>
  <c r="N185" i="3" s="1"/>
  <c r="Y185" i="3" s="1"/>
  <c r="O185" i="3"/>
  <c r="P185" i="3"/>
  <c r="Q185" i="3"/>
  <c r="R185" i="3"/>
  <c r="S185" i="3"/>
  <c r="T185" i="3"/>
  <c r="AC185" i="3"/>
  <c r="AD185" i="3"/>
  <c r="AE185" i="3"/>
  <c r="M186" i="3"/>
  <c r="N186" i="3" s="1"/>
  <c r="Y186" i="3" s="1"/>
  <c r="O186" i="3"/>
  <c r="P186" i="3"/>
  <c r="Q186" i="3"/>
  <c r="R186" i="3"/>
  <c r="S186" i="3"/>
  <c r="T186" i="3"/>
  <c r="AC186" i="3"/>
  <c r="AD186" i="3"/>
  <c r="AE186" i="3"/>
  <c r="M187" i="3"/>
  <c r="N187" i="3" s="1"/>
  <c r="Y187" i="3" s="1"/>
  <c r="O187" i="3"/>
  <c r="P187" i="3"/>
  <c r="Q187" i="3"/>
  <c r="R187" i="3"/>
  <c r="S187" i="3"/>
  <c r="T187" i="3"/>
  <c r="AC187" i="3"/>
  <c r="AD187" i="3"/>
  <c r="AE187" i="3"/>
  <c r="M188" i="3"/>
  <c r="N188" i="3" s="1"/>
  <c r="Y188" i="3" s="1"/>
  <c r="O188" i="3"/>
  <c r="P188" i="3"/>
  <c r="Q188" i="3"/>
  <c r="R188" i="3"/>
  <c r="S188" i="3"/>
  <c r="T188" i="3"/>
  <c r="AC188" i="3"/>
  <c r="AD188" i="3"/>
  <c r="AE188" i="3"/>
  <c r="M189" i="3"/>
  <c r="N189" i="3" s="1"/>
  <c r="Y189" i="3" s="1"/>
  <c r="O189" i="3"/>
  <c r="P189" i="3"/>
  <c r="Q189" i="3"/>
  <c r="R189" i="3"/>
  <c r="S189" i="3"/>
  <c r="T189" i="3"/>
  <c r="AC189" i="3"/>
  <c r="AD189" i="3"/>
  <c r="AE189" i="3"/>
  <c r="M190" i="3"/>
  <c r="N190" i="3" s="1"/>
  <c r="Y190" i="3" s="1"/>
  <c r="O190" i="3"/>
  <c r="P190" i="3"/>
  <c r="Q190" i="3"/>
  <c r="R190" i="3"/>
  <c r="S190" i="3"/>
  <c r="T190" i="3"/>
  <c r="AC190" i="3"/>
  <c r="AD190" i="3"/>
  <c r="AE190" i="3"/>
  <c r="M191" i="3"/>
  <c r="N191" i="3"/>
  <c r="Y191" i="3" s="1"/>
  <c r="O191" i="3"/>
  <c r="P191" i="3"/>
  <c r="Q191" i="3"/>
  <c r="R191" i="3"/>
  <c r="S191" i="3"/>
  <c r="T191" i="3"/>
  <c r="AC191" i="3"/>
  <c r="AD191" i="3"/>
  <c r="AE191" i="3"/>
  <c r="M192" i="3"/>
  <c r="N192" i="3" s="1"/>
  <c r="Y192" i="3" s="1"/>
  <c r="O192" i="3"/>
  <c r="P192" i="3"/>
  <c r="Q192" i="3"/>
  <c r="R192" i="3"/>
  <c r="S192" i="3"/>
  <c r="T192" i="3"/>
  <c r="AC192" i="3"/>
  <c r="AD192" i="3"/>
  <c r="AE192" i="3"/>
  <c r="M193" i="3"/>
  <c r="N193" i="3" s="1"/>
  <c r="Y193" i="3" s="1"/>
  <c r="O193" i="3"/>
  <c r="P193" i="3"/>
  <c r="Q193" i="3"/>
  <c r="R193" i="3"/>
  <c r="S193" i="3"/>
  <c r="T193" i="3"/>
  <c r="AC193" i="3"/>
  <c r="AD193" i="3"/>
  <c r="AE193" i="3"/>
  <c r="M194" i="3"/>
  <c r="N194" i="3" s="1"/>
  <c r="Y194" i="3" s="1"/>
  <c r="O194" i="3"/>
  <c r="P194" i="3"/>
  <c r="Q194" i="3"/>
  <c r="U194" i="3" s="1"/>
  <c r="R194" i="3"/>
  <c r="S194" i="3"/>
  <c r="T194" i="3"/>
  <c r="AC194" i="3"/>
  <c r="AD194" i="3"/>
  <c r="AE194" i="3"/>
  <c r="M195" i="3"/>
  <c r="N195" i="3" s="1"/>
  <c r="Y195" i="3" s="1"/>
  <c r="O195" i="3"/>
  <c r="P195" i="3"/>
  <c r="Q195" i="3"/>
  <c r="R195" i="3"/>
  <c r="S195" i="3"/>
  <c r="T195" i="3"/>
  <c r="AC195" i="3"/>
  <c r="AD195" i="3"/>
  <c r="AE195" i="3"/>
  <c r="M196" i="3"/>
  <c r="N196" i="3" s="1"/>
  <c r="Y196" i="3" s="1"/>
  <c r="O196" i="3"/>
  <c r="P196" i="3"/>
  <c r="Q196" i="3"/>
  <c r="R196" i="3"/>
  <c r="S196" i="3"/>
  <c r="T196" i="3"/>
  <c r="AC196" i="3"/>
  <c r="AD196" i="3"/>
  <c r="AE196" i="3"/>
  <c r="M197" i="3"/>
  <c r="N197" i="3" s="1"/>
  <c r="Y197" i="3" s="1"/>
  <c r="O197" i="3"/>
  <c r="P197" i="3"/>
  <c r="Q197" i="3"/>
  <c r="R197" i="3"/>
  <c r="S197" i="3"/>
  <c r="T197" i="3"/>
  <c r="AC197" i="3"/>
  <c r="AD197" i="3"/>
  <c r="AE197" i="3"/>
  <c r="M198" i="3"/>
  <c r="N198" i="3" s="1"/>
  <c r="Y198" i="3" s="1"/>
  <c r="O198" i="3"/>
  <c r="P198" i="3"/>
  <c r="Q198" i="3"/>
  <c r="R198" i="3"/>
  <c r="S198" i="3"/>
  <c r="T198" i="3"/>
  <c r="AC198" i="3"/>
  <c r="AD198" i="3"/>
  <c r="AE198" i="3"/>
  <c r="M199" i="3"/>
  <c r="N199" i="3"/>
  <c r="Y199" i="3" s="1"/>
  <c r="O199" i="3"/>
  <c r="P199" i="3"/>
  <c r="Q199" i="3"/>
  <c r="R199" i="3"/>
  <c r="S199" i="3"/>
  <c r="T199" i="3"/>
  <c r="AC199" i="3"/>
  <c r="AD199" i="3"/>
  <c r="AE199" i="3"/>
  <c r="M200" i="3"/>
  <c r="N200" i="3" s="1"/>
  <c r="Y200" i="3" s="1"/>
  <c r="O200" i="3"/>
  <c r="P200" i="3"/>
  <c r="Q200" i="3"/>
  <c r="R200" i="3"/>
  <c r="S200" i="3"/>
  <c r="T200" i="3"/>
  <c r="AC200" i="3"/>
  <c r="AD200" i="3"/>
  <c r="AE200" i="3"/>
  <c r="M201" i="3"/>
  <c r="N201" i="3" s="1"/>
  <c r="Y201" i="3" s="1"/>
  <c r="O201" i="3"/>
  <c r="P201" i="3"/>
  <c r="Q201" i="3"/>
  <c r="R201" i="3"/>
  <c r="S201" i="3"/>
  <c r="T201" i="3"/>
  <c r="AC201" i="3"/>
  <c r="AD201" i="3"/>
  <c r="AE201" i="3"/>
  <c r="M202" i="3"/>
  <c r="N202" i="3"/>
  <c r="Y202" i="3" s="1"/>
  <c r="O202" i="3"/>
  <c r="P202" i="3"/>
  <c r="Q202" i="3"/>
  <c r="R202" i="3"/>
  <c r="S202" i="3"/>
  <c r="T202" i="3"/>
  <c r="AC202" i="3"/>
  <c r="AD202" i="3"/>
  <c r="AE202" i="3"/>
  <c r="M203" i="3"/>
  <c r="N203" i="3" s="1"/>
  <c r="Y203" i="3" s="1"/>
  <c r="O203" i="3"/>
  <c r="P203" i="3"/>
  <c r="Q203" i="3"/>
  <c r="R203" i="3"/>
  <c r="S203" i="3"/>
  <c r="T203" i="3"/>
  <c r="AC203" i="3"/>
  <c r="AD203" i="3"/>
  <c r="AE203" i="3"/>
  <c r="M204" i="3"/>
  <c r="N204" i="3" s="1"/>
  <c r="Y204" i="3" s="1"/>
  <c r="O204" i="3"/>
  <c r="P204" i="3"/>
  <c r="Q204" i="3"/>
  <c r="R204" i="3"/>
  <c r="S204" i="3"/>
  <c r="T204" i="3"/>
  <c r="AC204" i="3"/>
  <c r="AD204" i="3"/>
  <c r="AE204" i="3"/>
  <c r="M205" i="3"/>
  <c r="N205" i="3" s="1"/>
  <c r="Y205" i="3" s="1"/>
  <c r="O205" i="3"/>
  <c r="P205" i="3"/>
  <c r="Q205" i="3"/>
  <c r="R205" i="3"/>
  <c r="S205" i="3"/>
  <c r="T205" i="3"/>
  <c r="AC205" i="3"/>
  <c r="AD205" i="3"/>
  <c r="AE205" i="3"/>
  <c r="M206" i="3"/>
  <c r="N206" i="3" s="1"/>
  <c r="Y206" i="3" s="1"/>
  <c r="O206" i="3"/>
  <c r="P206" i="3"/>
  <c r="Q206" i="3"/>
  <c r="R206" i="3"/>
  <c r="S206" i="3"/>
  <c r="T206" i="3"/>
  <c r="AC206" i="3"/>
  <c r="AD206" i="3"/>
  <c r="AE206" i="3"/>
  <c r="M207" i="3"/>
  <c r="N207" i="3"/>
  <c r="Y207" i="3" s="1"/>
  <c r="O207" i="3"/>
  <c r="P207" i="3"/>
  <c r="Q207" i="3"/>
  <c r="R207" i="3"/>
  <c r="S207" i="3"/>
  <c r="T207" i="3"/>
  <c r="AC207" i="3"/>
  <c r="AD207" i="3"/>
  <c r="AE207" i="3"/>
  <c r="M208" i="3"/>
  <c r="N208" i="3" s="1"/>
  <c r="Y208" i="3" s="1"/>
  <c r="O208" i="3"/>
  <c r="P208" i="3"/>
  <c r="Q208" i="3"/>
  <c r="R208" i="3"/>
  <c r="S208" i="3"/>
  <c r="T208" i="3"/>
  <c r="AC208" i="3"/>
  <c r="AD208" i="3"/>
  <c r="AE208" i="3"/>
  <c r="M209" i="3"/>
  <c r="N209" i="3" s="1"/>
  <c r="Y209" i="3" s="1"/>
  <c r="O209" i="3"/>
  <c r="P209" i="3"/>
  <c r="Q209" i="3"/>
  <c r="R209" i="3"/>
  <c r="S209" i="3"/>
  <c r="T209" i="3"/>
  <c r="AC209" i="3"/>
  <c r="AD209" i="3"/>
  <c r="AE209" i="3"/>
  <c r="M210" i="3"/>
  <c r="N210" i="3" s="1"/>
  <c r="Y210" i="3" s="1"/>
  <c r="O210" i="3"/>
  <c r="P210" i="3"/>
  <c r="Q210" i="3"/>
  <c r="R210" i="3"/>
  <c r="S210" i="3"/>
  <c r="T210" i="3"/>
  <c r="AC210" i="3"/>
  <c r="AD210" i="3"/>
  <c r="AE210" i="3"/>
  <c r="M211" i="3"/>
  <c r="N211" i="3" s="1"/>
  <c r="Y211" i="3" s="1"/>
  <c r="O211" i="3"/>
  <c r="P211" i="3"/>
  <c r="Q211" i="3"/>
  <c r="R211" i="3"/>
  <c r="S211" i="3"/>
  <c r="T211" i="3"/>
  <c r="AC211" i="3"/>
  <c r="AD211" i="3"/>
  <c r="AE211" i="3"/>
  <c r="M212" i="3"/>
  <c r="N212" i="3" s="1"/>
  <c r="Y212" i="3" s="1"/>
  <c r="O212" i="3"/>
  <c r="P212" i="3"/>
  <c r="Q212" i="3"/>
  <c r="R212" i="3"/>
  <c r="S212" i="3"/>
  <c r="T212" i="3"/>
  <c r="AC212" i="3"/>
  <c r="AD212" i="3"/>
  <c r="AE212" i="3"/>
  <c r="M213" i="3"/>
  <c r="N213" i="3" s="1"/>
  <c r="Y213" i="3" s="1"/>
  <c r="O213" i="3"/>
  <c r="P213" i="3"/>
  <c r="Q213" i="3"/>
  <c r="R213" i="3"/>
  <c r="S213" i="3"/>
  <c r="T213" i="3"/>
  <c r="AC213" i="3"/>
  <c r="AD213" i="3"/>
  <c r="AE213" i="3"/>
  <c r="M214" i="3"/>
  <c r="N214" i="3" s="1"/>
  <c r="Y214" i="3" s="1"/>
  <c r="O214" i="3"/>
  <c r="P214" i="3"/>
  <c r="Q214" i="3"/>
  <c r="R214" i="3"/>
  <c r="S214" i="3"/>
  <c r="T214" i="3"/>
  <c r="AC214" i="3"/>
  <c r="AD214" i="3"/>
  <c r="AE214" i="3"/>
  <c r="M215" i="3"/>
  <c r="N215" i="3"/>
  <c r="Y215" i="3" s="1"/>
  <c r="O215" i="3"/>
  <c r="P215" i="3"/>
  <c r="Q215" i="3"/>
  <c r="R215" i="3"/>
  <c r="S215" i="3"/>
  <c r="T215" i="3"/>
  <c r="AC215" i="3"/>
  <c r="AD215" i="3"/>
  <c r="AE215" i="3"/>
  <c r="M216" i="3"/>
  <c r="N216" i="3" s="1"/>
  <c r="Y216" i="3" s="1"/>
  <c r="O216" i="3"/>
  <c r="P216" i="3"/>
  <c r="Q216" i="3"/>
  <c r="R216" i="3"/>
  <c r="S216" i="3"/>
  <c r="T216" i="3"/>
  <c r="AC216" i="3"/>
  <c r="AD216" i="3"/>
  <c r="AE216" i="3"/>
  <c r="M217" i="3"/>
  <c r="N217" i="3" s="1"/>
  <c r="Y217" i="3" s="1"/>
  <c r="O217" i="3"/>
  <c r="P217" i="3"/>
  <c r="Q217" i="3"/>
  <c r="R217" i="3"/>
  <c r="S217" i="3"/>
  <c r="T217" i="3"/>
  <c r="AC217" i="3"/>
  <c r="AD217" i="3"/>
  <c r="AE217" i="3"/>
  <c r="M218" i="3"/>
  <c r="N218" i="3" s="1"/>
  <c r="Y218" i="3" s="1"/>
  <c r="O218" i="3"/>
  <c r="P218" i="3"/>
  <c r="Q218" i="3"/>
  <c r="R218" i="3"/>
  <c r="S218" i="3"/>
  <c r="T218" i="3"/>
  <c r="AC218" i="3"/>
  <c r="AD218" i="3"/>
  <c r="AE218" i="3"/>
  <c r="M219" i="3"/>
  <c r="N219" i="3" s="1"/>
  <c r="Y219" i="3" s="1"/>
  <c r="O219" i="3"/>
  <c r="P219" i="3"/>
  <c r="Q219" i="3"/>
  <c r="R219" i="3"/>
  <c r="S219" i="3"/>
  <c r="T219" i="3"/>
  <c r="AC219" i="3"/>
  <c r="AD219" i="3"/>
  <c r="AE219" i="3"/>
  <c r="M220" i="3"/>
  <c r="N220" i="3" s="1"/>
  <c r="Y220" i="3" s="1"/>
  <c r="O220" i="3"/>
  <c r="P220" i="3"/>
  <c r="Q220" i="3"/>
  <c r="R220" i="3"/>
  <c r="S220" i="3"/>
  <c r="T220" i="3"/>
  <c r="AC220" i="3"/>
  <c r="AD220" i="3"/>
  <c r="AE220" i="3"/>
  <c r="M221" i="3"/>
  <c r="N221" i="3" s="1"/>
  <c r="Y221" i="3" s="1"/>
  <c r="O221" i="3"/>
  <c r="P221" i="3"/>
  <c r="Q221" i="3"/>
  <c r="R221" i="3"/>
  <c r="S221" i="3"/>
  <c r="T221" i="3"/>
  <c r="AC221" i="3"/>
  <c r="AD221" i="3"/>
  <c r="AE221" i="3"/>
  <c r="M222" i="3"/>
  <c r="N222" i="3" s="1"/>
  <c r="Y222" i="3" s="1"/>
  <c r="O222" i="3"/>
  <c r="P222" i="3"/>
  <c r="Q222" i="3"/>
  <c r="R222" i="3"/>
  <c r="S222" i="3"/>
  <c r="T222" i="3"/>
  <c r="AC222" i="3"/>
  <c r="AD222" i="3"/>
  <c r="AE222" i="3"/>
  <c r="M223" i="3"/>
  <c r="N223" i="3" s="1"/>
  <c r="Y223" i="3" s="1"/>
  <c r="O223" i="3"/>
  <c r="P223" i="3"/>
  <c r="Q223" i="3"/>
  <c r="R223" i="3"/>
  <c r="S223" i="3"/>
  <c r="T223" i="3"/>
  <c r="AC223" i="3"/>
  <c r="AD223" i="3"/>
  <c r="AE223" i="3"/>
  <c r="M224" i="3"/>
  <c r="N224" i="3" s="1"/>
  <c r="Y224" i="3" s="1"/>
  <c r="O224" i="3"/>
  <c r="P224" i="3"/>
  <c r="Q224" i="3"/>
  <c r="R224" i="3"/>
  <c r="S224" i="3"/>
  <c r="T224" i="3"/>
  <c r="AC224" i="3"/>
  <c r="AD224" i="3"/>
  <c r="AE224" i="3"/>
  <c r="M225" i="3"/>
  <c r="N225" i="3" s="1"/>
  <c r="Y225" i="3" s="1"/>
  <c r="O225" i="3"/>
  <c r="P225" i="3"/>
  <c r="Q225" i="3"/>
  <c r="R225" i="3"/>
  <c r="S225" i="3"/>
  <c r="T225" i="3"/>
  <c r="AC225" i="3"/>
  <c r="AD225" i="3"/>
  <c r="AE225" i="3"/>
  <c r="M226" i="3"/>
  <c r="N226" i="3" s="1"/>
  <c r="Y226" i="3" s="1"/>
  <c r="O226" i="3"/>
  <c r="P226" i="3"/>
  <c r="Q226" i="3"/>
  <c r="R226" i="3"/>
  <c r="S226" i="3"/>
  <c r="T226" i="3"/>
  <c r="AC226" i="3"/>
  <c r="AD226" i="3"/>
  <c r="AE226" i="3"/>
  <c r="M227" i="3"/>
  <c r="N227" i="3" s="1"/>
  <c r="Y227" i="3" s="1"/>
  <c r="O227" i="3"/>
  <c r="P227" i="3"/>
  <c r="Q227" i="3"/>
  <c r="R227" i="3"/>
  <c r="S227" i="3"/>
  <c r="T227" i="3"/>
  <c r="AC227" i="3"/>
  <c r="AD227" i="3"/>
  <c r="AE227" i="3"/>
  <c r="M228" i="3"/>
  <c r="N228" i="3" s="1"/>
  <c r="Y228" i="3" s="1"/>
  <c r="O228" i="3"/>
  <c r="P228" i="3"/>
  <c r="Q228" i="3"/>
  <c r="R228" i="3"/>
  <c r="S228" i="3"/>
  <c r="T228" i="3"/>
  <c r="AC228" i="3"/>
  <c r="AD228" i="3"/>
  <c r="AE228" i="3"/>
  <c r="M229" i="3"/>
  <c r="N229" i="3" s="1"/>
  <c r="Y229" i="3" s="1"/>
  <c r="O229" i="3"/>
  <c r="P229" i="3"/>
  <c r="Q229" i="3"/>
  <c r="R229" i="3"/>
  <c r="S229" i="3"/>
  <c r="T229" i="3"/>
  <c r="AC229" i="3"/>
  <c r="AD229" i="3"/>
  <c r="AE229" i="3"/>
  <c r="M230" i="3"/>
  <c r="N230" i="3" s="1"/>
  <c r="Y230" i="3" s="1"/>
  <c r="O230" i="3"/>
  <c r="P230" i="3"/>
  <c r="Q230" i="3"/>
  <c r="R230" i="3"/>
  <c r="S230" i="3"/>
  <c r="T230" i="3"/>
  <c r="AC230" i="3"/>
  <c r="AD230" i="3"/>
  <c r="AE230" i="3"/>
  <c r="M231" i="3"/>
  <c r="N231" i="3" s="1"/>
  <c r="Y231" i="3" s="1"/>
  <c r="O231" i="3"/>
  <c r="P231" i="3"/>
  <c r="Q231" i="3"/>
  <c r="R231" i="3"/>
  <c r="S231" i="3"/>
  <c r="T231" i="3"/>
  <c r="AC231" i="3"/>
  <c r="AD231" i="3"/>
  <c r="AE231" i="3"/>
  <c r="M232" i="3"/>
  <c r="N232" i="3" s="1"/>
  <c r="Y232" i="3" s="1"/>
  <c r="O232" i="3"/>
  <c r="P232" i="3"/>
  <c r="Q232" i="3"/>
  <c r="R232" i="3"/>
  <c r="S232" i="3"/>
  <c r="T232" i="3"/>
  <c r="AC232" i="3"/>
  <c r="AD232" i="3"/>
  <c r="AE232" i="3"/>
  <c r="M233" i="3"/>
  <c r="N233" i="3" s="1"/>
  <c r="Y233" i="3" s="1"/>
  <c r="O233" i="3"/>
  <c r="P233" i="3"/>
  <c r="Q233" i="3"/>
  <c r="R233" i="3"/>
  <c r="S233" i="3"/>
  <c r="T233" i="3"/>
  <c r="AC233" i="3"/>
  <c r="AD233" i="3"/>
  <c r="AE233" i="3"/>
  <c r="M234" i="3"/>
  <c r="N234" i="3" s="1"/>
  <c r="Y234" i="3" s="1"/>
  <c r="O234" i="3"/>
  <c r="P234" i="3"/>
  <c r="Q234" i="3"/>
  <c r="R234" i="3"/>
  <c r="S234" i="3"/>
  <c r="T234" i="3"/>
  <c r="AC234" i="3"/>
  <c r="AD234" i="3"/>
  <c r="AE234" i="3"/>
  <c r="M235" i="3"/>
  <c r="N235" i="3" s="1"/>
  <c r="Y235" i="3" s="1"/>
  <c r="O235" i="3"/>
  <c r="P235" i="3"/>
  <c r="Q235" i="3"/>
  <c r="R235" i="3"/>
  <c r="S235" i="3"/>
  <c r="T235" i="3"/>
  <c r="AC235" i="3"/>
  <c r="AD235" i="3"/>
  <c r="AE235" i="3"/>
  <c r="M236" i="3"/>
  <c r="N236" i="3"/>
  <c r="Y236" i="3" s="1"/>
  <c r="O236" i="3"/>
  <c r="P236" i="3"/>
  <c r="Q236" i="3"/>
  <c r="R236" i="3"/>
  <c r="S236" i="3"/>
  <c r="T236" i="3"/>
  <c r="AC236" i="3"/>
  <c r="AD236" i="3"/>
  <c r="AE236" i="3"/>
  <c r="M237" i="3"/>
  <c r="N237" i="3" s="1"/>
  <c r="Y237" i="3" s="1"/>
  <c r="O237" i="3"/>
  <c r="P237" i="3"/>
  <c r="Q237" i="3"/>
  <c r="R237" i="3"/>
  <c r="S237" i="3"/>
  <c r="T237" i="3"/>
  <c r="AC237" i="3"/>
  <c r="AD237" i="3"/>
  <c r="AE237" i="3"/>
  <c r="M238" i="3"/>
  <c r="N238" i="3"/>
  <c r="Y238" i="3" s="1"/>
  <c r="O238" i="3"/>
  <c r="P238" i="3"/>
  <c r="Q238" i="3"/>
  <c r="R238" i="3"/>
  <c r="S238" i="3"/>
  <c r="T238" i="3"/>
  <c r="AC238" i="3"/>
  <c r="AD238" i="3"/>
  <c r="AE238" i="3"/>
  <c r="M239" i="3"/>
  <c r="N239" i="3"/>
  <c r="Y239" i="3" s="1"/>
  <c r="O239" i="3"/>
  <c r="P239" i="3"/>
  <c r="Q239" i="3"/>
  <c r="R239" i="3"/>
  <c r="S239" i="3"/>
  <c r="T239" i="3"/>
  <c r="AC239" i="3"/>
  <c r="AD239" i="3"/>
  <c r="AE239" i="3"/>
  <c r="M240" i="3"/>
  <c r="N240" i="3" s="1"/>
  <c r="Y240" i="3" s="1"/>
  <c r="O240" i="3"/>
  <c r="P240" i="3"/>
  <c r="Q240" i="3"/>
  <c r="R240" i="3"/>
  <c r="S240" i="3"/>
  <c r="T240" i="3"/>
  <c r="AC240" i="3"/>
  <c r="AD240" i="3"/>
  <c r="AE240" i="3"/>
  <c r="M241" i="3"/>
  <c r="N241" i="3"/>
  <c r="Y241" i="3" s="1"/>
  <c r="O241" i="3"/>
  <c r="P241" i="3"/>
  <c r="Q241" i="3"/>
  <c r="R241" i="3"/>
  <c r="S241" i="3"/>
  <c r="T241" i="3"/>
  <c r="AC241" i="3"/>
  <c r="AD241" i="3"/>
  <c r="AE241" i="3"/>
  <c r="M242" i="3"/>
  <c r="N242" i="3"/>
  <c r="Y242" i="3" s="1"/>
  <c r="O242" i="3"/>
  <c r="P242" i="3"/>
  <c r="Q242" i="3"/>
  <c r="R242" i="3"/>
  <c r="S242" i="3"/>
  <c r="T242" i="3"/>
  <c r="AC242" i="3"/>
  <c r="AD242" i="3"/>
  <c r="AE242" i="3"/>
  <c r="M243" i="3"/>
  <c r="N243" i="3" s="1"/>
  <c r="Y243" i="3" s="1"/>
  <c r="O243" i="3"/>
  <c r="P243" i="3"/>
  <c r="Q243" i="3"/>
  <c r="R243" i="3"/>
  <c r="S243" i="3"/>
  <c r="T243" i="3"/>
  <c r="AC243" i="3"/>
  <c r="AD243" i="3"/>
  <c r="AE243" i="3"/>
  <c r="M244" i="3"/>
  <c r="N244" i="3" s="1"/>
  <c r="Y244" i="3" s="1"/>
  <c r="O244" i="3"/>
  <c r="P244" i="3"/>
  <c r="Q244" i="3"/>
  <c r="R244" i="3"/>
  <c r="S244" i="3"/>
  <c r="T244" i="3"/>
  <c r="AC244" i="3"/>
  <c r="AD244" i="3"/>
  <c r="AE244" i="3"/>
  <c r="M245" i="3"/>
  <c r="N245" i="3" s="1"/>
  <c r="Y245" i="3" s="1"/>
  <c r="O245" i="3"/>
  <c r="P245" i="3"/>
  <c r="Q245" i="3"/>
  <c r="R245" i="3"/>
  <c r="S245" i="3"/>
  <c r="T245" i="3"/>
  <c r="AC245" i="3"/>
  <c r="AD245" i="3"/>
  <c r="AE245" i="3"/>
  <c r="M246" i="3"/>
  <c r="N246" i="3" s="1"/>
  <c r="Y246" i="3" s="1"/>
  <c r="O246" i="3"/>
  <c r="P246" i="3"/>
  <c r="Q246" i="3"/>
  <c r="R246" i="3"/>
  <c r="S246" i="3"/>
  <c r="T246" i="3"/>
  <c r="AC246" i="3"/>
  <c r="AD246" i="3"/>
  <c r="AE246" i="3"/>
  <c r="M247" i="3"/>
  <c r="N247" i="3"/>
  <c r="Y247" i="3" s="1"/>
  <c r="O247" i="3"/>
  <c r="P247" i="3"/>
  <c r="Q247" i="3"/>
  <c r="R247" i="3"/>
  <c r="S247" i="3"/>
  <c r="T247" i="3"/>
  <c r="AC247" i="3"/>
  <c r="AD247" i="3"/>
  <c r="AE247" i="3"/>
  <c r="M248" i="3"/>
  <c r="N248" i="3" s="1"/>
  <c r="Y248" i="3" s="1"/>
  <c r="O248" i="3"/>
  <c r="P248" i="3"/>
  <c r="Q248" i="3"/>
  <c r="R248" i="3"/>
  <c r="S248" i="3"/>
  <c r="T248" i="3"/>
  <c r="AC248" i="3"/>
  <c r="AD248" i="3"/>
  <c r="AE248" i="3"/>
  <c r="M249" i="3"/>
  <c r="N249" i="3" s="1"/>
  <c r="Y249" i="3" s="1"/>
  <c r="O249" i="3"/>
  <c r="P249" i="3"/>
  <c r="Q249" i="3"/>
  <c r="R249" i="3"/>
  <c r="S249" i="3"/>
  <c r="T249" i="3"/>
  <c r="AC249" i="3"/>
  <c r="AD249" i="3"/>
  <c r="AE249" i="3"/>
  <c r="M250" i="3"/>
  <c r="N250" i="3"/>
  <c r="Y250" i="3" s="1"/>
  <c r="O250" i="3"/>
  <c r="P250" i="3"/>
  <c r="Q250" i="3"/>
  <c r="R250" i="3"/>
  <c r="S250" i="3"/>
  <c r="T250" i="3"/>
  <c r="AC250" i="3"/>
  <c r="AD250" i="3"/>
  <c r="AE250" i="3"/>
  <c r="M251" i="3"/>
  <c r="N251" i="3" s="1"/>
  <c r="Y251" i="3" s="1"/>
  <c r="O251" i="3"/>
  <c r="P251" i="3"/>
  <c r="Q251" i="3"/>
  <c r="R251" i="3"/>
  <c r="S251" i="3"/>
  <c r="T251" i="3"/>
  <c r="AC251" i="3"/>
  <c r="AD251" i="3"/>
  <c r="AE251" i="3"/>
  <c r="M252" i="3"/>
  <c r="N252" i="3" s="1"/>
  <c r="Y252" i="3" s="1"/>
  <c r="O252" i="3"/>
  <c r="P252" i="3"/>
  <c r="Q252" i="3"/>
  <c r="R252" i="3"/>
  <c r="S252" i="3"/>
  <c r="T252" i="3"/>
  <c r="AC252" i="3"/>
  <c r="AD252" i="3"/>
  <c r="AE252" i="3"/>
  <c r="M253" i="3"/>
  <c r="N253" i="3" s="1"/>
  <c r="Y253" i="3" s="1"/>
  <c r="O253" i="3"/>
  <c r="P253" i="3"/>
  <c r="Q253" i="3"/>
  <c r="R253" i="3"/>
  <c r="S253" i="3"/>
  <c r="T253" i="3"/>
  <c r="AC253" i="3"/>
  <c r="AD253" i="3"/>
  <c r="AE253" i="3"/>
  <c r="M254" i="3"/>
  <c r="N254" i="3" s="1"/>
  <c r="Y254" i="3" s="1"/>
  <c r="O254" i="3"/>
  <c r="P254" i="3"/>
  <c r="Q254" i="3"/>
  <c r="R254" i="3"/>
  <c r="S254" i="3"/>
  <c r="T254" i="3"/>
  <c r="AC254" i="3"/>
  <c r="AD254" i="3"/>
  <c r="AE254" i="3"/>
  <c r="M255" i="3"/>
  <c r="N255" i="3" s="1"/>
  <c r="Y255" i="3" s="1"/>
  <c r="O255" i="3"/>
  <c r="P255" i="3"/>
  <c r="Q255" i="3"/>
  <c r="R255" i="3"/>
  <c r="S255" i="3"/>
  <c r="T255" i="3"/>
  <c r="AC255" i="3"/>
  <c r="AD255" i="3"/>
  <c r="AE255" i="3"/>
  <c r="M256" i="3"/>
  <c r="N256" i="3" s="1"/>
  <c r="Y256" i="3" s="1"/>
  <c r="O256" i="3"/>
  <c r="P256" i="3"/>
  <c r="Q256" i="3"/>
  <c r="R256" i="3"/>
  <c r="S256" i="3"/>
  <c r="T256" i="3"/>
  <c r="AC256" i="3"/>
  <c r="AD256" i="3"/>
  <c r="AE256" i="3"/>
  <c r="M257" i="3"/>
  <c r="N257" i="3" s="1"/>
  <c r="Y257" i="3" s="1"/>
  <c r="O257" i="3"/>
  <c r="P257" i="3"/>
  <c r="Q257" i="3"/>
  <c r="R257" i="3"/>
  <c r="S257" i="3"/>
  <c r="T257" i="3"/>
  <c r="AC257" i="3"/>
  <c r="AD257" i="3"/>
  <c r="AE257" i="3"/>
  <c r="M258" i="3"/>
  <c r="N258" i="3" s="1"/>
  <c r="Y258" i="3" s="1"/>
  <c r="O258" i="3"/>
  <c r="P258" i="3"/>
  <c r="Q258" i="3"/>
  <c r="R258" i="3"/>
  <c r="S258" i="3"/>
  <c r="T258" i="3"/>
  <c r="AC258" i="3"/>
  <c r="AD258" i="3"/>
  <c r="AE258" i="3"/>
  <c r="M259" i="3"/>
  <c r="N259" i="3" s="1"/>
  <c r="Y259" i="3" s="1"/>
  <c r="O259" i="3"/>
  <c r="P259" i="3"/>
  <c r="Q259" i="3"/>
  <c r="R259" i="3"/>
  <c r="S259" i="3"/>
  <c r="T259" i="3"/>
  <c r="AC259" i="3"/>
  <c r="AD259" i="3"/>
  <c r="AE259" i="3"/>
  <c r="M260" i="3"/>
  <c r="N260" i="3"/>
  <c r="Y260" i="3" s="1"/>
  <c r="O260" i="3"/>
  <c r="P260" i="3"/>
  <c r="Q260" i="3"/>
  <c r="R260" i="3"/>
  <c r="S260" i="3"/>
  <c r="T260" i="3"/>
  <c r="AC260" i="3"/>
  <c r="AD260" i="3"/>
  <c r="AE260" i="3"/>
  <c r="M261" i="3"/>
  <c r="N261" i="3" s="1"/>
  <c r="Y261" i="3" s="1"/>
  <c r="O261" i="3"/>
  <c r="P261" i="3"/>
  <c r="Q261" i="3"/>
  <c r="R261" i="3"/>
  <c r="S261" i="3"/>
  <c r="T261" i="3"/>
  <c r="AC261" i="3"/>
  <c r="AD261" i="3"/>
  <c r="AE261" i="3"/>
  <c r="M262" i="3"/>
  <c r="N262" i="3" s="1"/>
  <c r="Y262" i="3" s="1"/>
  <c r="O262" i="3"/>
  <c r="P262" i="3"/>
  <c r="Q262" i="3"/>
  <c r="R262" i="3"/>
  <c r="S262" i="3"/>
  <c r="T262" i="3"/>
  <c r="AC262" i="3"/>
  <c r="AD262" i="3"/>
  <c r="AE262" i="3"/>
  <c r="M263" i="3"/>
  <c r="N263" i="3" s="1"/>
  <c r="Y263" i="3" s="1"/>
  <c r="O263" i="3"/>
  <c r="P263" i="3"/>
  <c r="Q263" i="3"/>
  <c r="R263" i="3"/>
  <c r="S263" i="3"/>
  <c r="T263" i="3"/>
  <c r="AC263" i="3"/>
  <c r="AD263" i="3"/>
  <c r="AE263" i="3"/>
  <c r="M264" i="3"/>
  <c r="N264" i="3" s="1"/>
  <c r="Y264" i="3" s="1"/>
  <c r="O264" i="3"/>
  <c r="P264" i="3"/>
  <c r="Q264" i="3"/>
  <c r="R264" i="3"/>
  <c r="S264" i="3"/>
  <c r="T264" i="3"/>
  <c r="AC264" i="3"/>
  <c r="AD264" i="3"/>
  <c r="AE264" i="3"/>
  <c r="M265" i="3"/>
  <c r="N265" i="3" s="1"/>
  <c r="Y265" i="3" s="1"/>
  <c r="O265" i="3"/>
  <c r="P265" i="3"/>
  <c r="Q265" i="3"/>
  <c r="R265" i="3"/>
  <c r="S265" i="3"/>
  <c r="T265" i="3"/>
  <c r="AC265" i="3"/>
  <c r="AD265" i="3"/>
  <c r="AE265" i="3"/>
  <c r="M266" i="3"/>
  <c r="N266" i="3" s="1"/>
  <c r="Y266" i="3" s="1"/>
  <c r="O266" i="3"/>
  <c r="P266" i="3"/>
  <c r="Q266" i="3"/>
  <c r="R266" i="3"/>
  <c r="S266" i="3"/>
  <c r="T266" i="3"/>
  <c r="AC266" i="3"/>
  <c r="AD266" i="3"/>
  <c r="AE266" i="3"/>
  <c r="M267" i="3"/>
  <c r="N267" i="3" s="1"/>
  <c r="Y267" i="3" s="1"/>
  <c r="O267" i="3"/>
  <c r="P267" i="3"/>
  <c r="Q267" i="3"/>
  <c r="R267" i="3"/>
  <c r="S267" i="3"/>
  <c r="T267" i="3"/>
  <c r="AC267" i="3"/>
  <c r="AD267" i="3"/>
  <c r="AE267" i="3"/>
  <c r="M268" i="3"/>
  <c r="N268" i="3" s="1"/>
  <c r="Y268" i="3" s="1"/>
  <c r="O268" i="3"/>
  <c r="P268" i="3"/>
  <c r="Q268" i="3"/>
  <c r="R268" i="3"/>
  <c r="S268" i="3"/>
  <c r="T268" i="3"/>
  <c r="AC268" i="3"/>
  <c r="AD268" i="3"/>
  <c r="AE268" i="3"/>
  <c r="M269" i="3"/>
  <c r="N269" i="3" s="1"/>
  <c r="Y269" i="3" s="1"/>
  <c r="O269" i="3"/>
  <c r="P269" i="3"/>
  <c r="Q269" i="3"/>
  <c r="R269" i="3"/>
  <c r="S269" i="3"/>
  <c r="T269" i="3"/>
  <c r="AC269" i="3"/>
  <c r="AD269" i="3"/>
  <c r="AE269" i="3"/>
  <c r="M270" i="3"/>
  <c r="N270" i="3" s="1"/>
  <c r="Y270" i="3" s="1"/>
  <c r="O270" i="3"/>
  <c r="P270" i="3"/>
  <c r="Q270" i="3"/>
  <c r="R270" i="3"/>
  <c r="S270" i="3"/>
  <c r="T270" i="3"/>
  <c r="AC270" i="3"/>
  <c r="AD270" i="3"/>
  <c r="AE270" i="3"/>
  <c r="M271" i="3"/>
  <c r="N271" i="3"/>
  <c r="Y271" i="3" s="1"/>
  <c r="O271" i="3"/>
  <c r="P271" i="3"/>
  <c r="Q271" i="3"/>
  <c r="R271" i="3"/>
  <c r="S271" i="3"/>
  <c r="T271" i="3"/>
  <c r="AC271" i="3"/>
  <c r="AD271" i="3"/>
  <c r="AE271" i="3"/>
  <c r="M272" i="3"/>
  <c r="N272" i="3" s="1"/>
  <c r="Y272" i="3" s="1"/>
  <c r="O272" i="3"/>
  <c r="P272" i="3"/>
  <c r="Q272" i="3"/>
  <c r="R272" i="3"/>
  <c r="S272" i="3"/>
  <c r="T272" i="3"/>
  <c r="AC272" i="3"/>
  <c r="AD272" i="3"/>
  <c r="AE272" i="3"/>
  <c r="M273" i="3"/>
  <c r="N273" i="3" s="1"/>
  <c r="Y273" i="3" s="1"/>
  <c r="O273" i="3"/>
  <c r="P273" i="3"/>
  <c r="Q273" i="3"/>
  <c r="R273" i="3"/>
  <c r="S273" i="3"/>
  <c r="T273" i="3"/>
  <c r="AC273" i="3"/>
  <c r="AD273" i="3"/>
  <c r="AE273" i="3"/>
  <c r="M274" i="3"/>
  <c r="N274" i="3" s="1"/>
  <c r="Y274" i="3" s="1"/>
  <c r="O274" i="3"/>
  <c r="P274" i="3"/>
  <c r="Q274" i="3"/>
  <c r="R274" i="3"/>
  <c r="S274" i="3"/>
  <c r="T274" i="3"/>
  <c r="AC274" i="3"/>
  <c r="AD274" i="3"/>
  <c r="AE274" i="3"/>
  <c r="M275" i="3"/>
  <c r="N275" i="3"/>
  <c r="Y275" i="3" s="1"/>
  <c r="O275" i="3"/>
  <c r="P275" i="3"/>
  <c r="Q275" i="3"/>
  <c r="R275" i="3"/>
  <c r="S275" i="3"/>
  <c r="T275" i="3"/>
  <c r="AC275" i="3"/>
  <c r="AD275" i="3"/>
  <c r="AE275" i="3"/>
  <c r="M276" i="3"/>
  <c r="N276" i="3" s="1"/>
  <c r="Y276" i="3" s="1"/>
  <c r="O276" i="3"/>
  <c r="P276" i="3"/>
  <c r="Q276" i="3"/>
  <c r="R276" i="3"/>
  <c r="S276" i="3"/>
  <c r="T276" i="3"/>
  <c r="AC276" i="3"/>
  <c r="AD276" i="3"/>
  <c r="AE276" i="3"/>
  <c r="M277" i="3"/>
  <c r="N277" i="3" s="1"/>
  <c r="Y277" i="3" s="1"/>
  <c r="O277" i="3"/>
  <c r="P277" i="3"/>
  <c r="Q277" i="3"/>
  <c r="R277" i="3"/>
  <c r="S277" i="3"/>
  <c r="T277" i="3"/>
  <c r="AC277" i="3"/>
  <c r="AD277" i="3"/>
  <c r="AE277" i="3"/>
  <c r="M278" i="3"/>
  <c r="N278" i="3" s="1"/>
  <c r="Y278" i="3" s="1"/>
  <c r="O278" i="3"/>
  <c r="P278" i="3"/>
  <c r="Q278" i="3"/>
  <c r="R278" i="3"/>
  <c r="S278" i="3"/>
  <c r="T278" i="3"/>
  <c r="AC278" i="3"/>
  <c r="AD278" i="3"/>
  <c r="AE278" i="3"/>
  <c r="M279" i="3"/>
  <c r="N279" i="3" s="1"/>
  <c r="Y279" i="3" s="1"/>
  <c r="O279" i="3"/>
  <c r="P279" i="3"/>
  <c r="Q279" i="3"/>
  <c r="R279" i="3"/>
  <c r="S279" i="3"/>
  <c r="T279" i="3"/>
  <c r="AC279" i="3"/>
  <c r="AD279" i="3"/>
  <c r="AE279" i="3"/>
  <c r="M280" i="3"/>
  <c r="N280" i="3" s="1"/>
  <c r="Y280" i="3" s="1"/>
  <c r="O280" i="3"/>
  <c r="P280" i="3"/>
  <c r="Q280" i="3"/>
  <c r="R280" i="3"/>
  <c r="S280" i="3"/>
  <c r="T280" i="3"/>
  <c r="AC280" i="3"/>
  <c r="AD280" i="3"/>
  <c r="AE280" i="3"/>
  <c r="M281" i="3"/>
  <c r="N281" i="3" s="1"/>
  <c r="Y281" i="3" s="1"/>
  <c r="O281" i="3"/>
  <c r="P281" i="3"/>
  <c r="Q281" i="3"/>
  <c r="R281" i="3"/>
  <c r="S281" i="3"/>
  <c r="T281" i="3"/>
  <c r="AC281" i="3"/>
  <c r="AD281" i="3"/>
  <c r="AE281" i="3"/>
  <c r="M282" i="3"/>
  <c r="N282" i="3" s="1"/>
  <c r="Y282" i="3" s="1"/>
  <c r="O282" i="3"/>
  <c r="P282" i="3"/>
  <c r="Q282" i="3"/>
  <c r="R282" i="3"/>
  <c r="S282" i="3"/>
  <c r="T282" i="3"/>
  <c r="AC282" i="3"/>
  <c r="AD282" i="3"/>
  <c r="AE282" i="3"/>
  <c r="M283" i="3"/>
  <c r="N283" i="3" s="1"/>
  <c r="Y283" i="3" s="1"/>
  <c r="O283" i="3"/>
  <c r="P283" i="3"/>
  <c r="Q283" i="3"/>
  <c r="R283" i="3"/>
  <c r="S283" i="3"/>
  <c r="T283" i="3"/>
  <c r="AC283" i="3"/>
  <c r="AD283" i="3"/>
  <c r="AE283" i="3"/>
  <c r="M284" i="3"/>
  <c r="N284" i="3" s="1"/>
  <c r="Y284" i="3" s="1"/>
  <c r="O284" i="3"/>
  <c r="P284" i="3"/>
  <c r="Q284" i="3"/>
  <c r="R284" i="3"/>
  <c r="S284" i="3"/>
  <c r="T284" i="3"/>
  <c r="AC284" i="3"/>
  <c r="AD284" i="3"/>
  <c r="AE284" i="3"/>
  <c r="M285" i="3"/>
  <c r="N285" i="3"/>
  <c r="Y285" i="3" s="1"/>
  <c r="O285" i="3"/>
  <c r="P285" i="3"/>
  <c r="Q285" i="3"/>
  <c r="R285" i="3"/>
  <c r="S285" i="3"/>
  <c r="T285" i="3"/>
  <c r="AC285" i="3"/>
  <c r="AD285" i="3"/>
  <c r="AE285" i="3"/>
  <c r="M286" i="3"/>
  <c r="N286" i="3"/>
  <c r="Y286" i="3" s="1"/>
  <c r="O286" i="3"/>
  <c r="P286" i="3"/>
  <c r="Q286" i="3"/>
  <c r="R286" i="3"/>
  <c r="S286" i="3"/>
  <c r="T286" i="3"/>
  <c r="AC286" i="3"/>
  <c r="AD286" i="3"/>
  <c r="AE286" i="3"/>
  <c r="M287" i="3"/>
  <c r="N287" i="3" s="1"/>
  <c r="Y287" i="3" s="1"/>
  <c r="O287" i="3"/>
  <c r="P287" i="3"/>
  <c r="Q287" i="3"/>
  <c r="R287" i="3"/>
  <c r="S287" i="3"/>
  <c r="T287" i="3"/>
  <c r="AC287" i="3"/>
  <c r="AD287" i="3"/>
  <c r="AE287" i="3"/>
  <c r="M288" i="3"/>
  <c r="N288" i="3" s="1"/>
  <c r="Y288" i="3" s="1"/>
  <c r="O288" i="3"/>
  <c r="P288" i="3"/>
  <c r="Q288" i="3"/>
  <c r="R288" i="3"/>
  <c r="S288" i="3"/>
  <c r="T288" i="3"/>
  <c r="AC288" i="3"/>
  <c r="AD288" i="3"/>
  <c r="AE288" i="3"/>
  <c r="M289" i="3"/>
  <c r="N289" i="3"/>
  <c r="Y289" i="3" s="1"/>
  <c r="O289" i="3"/>
  <c r="P289" i="3"/>
  <c r="Q289" i="3"/>
  <c r="R289" i="3"/>
  <c r="S289" i="3"/>
  <c r="T289" i="3"/>
  <c r="AC289" i="3"/>
  <c r="AD289" i="3"/>
  <c r="AE289" i="3"/>
  <c r="M290" i="3"/>
  <c r="N290" i="3" s="1"/>
  <c r="Y290" i="3" s="1"/>
  <c r="O290" i="3"/>
  <c r="P290" i="3"/>
  <c r="Q290" i="3"/>
  <c r="R290" i="3"/>
  <c r="S290" i="3"/>
  <c r="T290" i="3"/>
  <c r="AC290" i="3"/>
  <c r="AD290" i="3"/>
  <c r="AE290" i="3"/>
  <c r="M291" i="3"/>
  <c r="N291" i="3" s="1"/>
  <c r="Y291" i="3" s="1"/>
  <c r="O291" i="3"/>
  <c r="P291" i="3"/>
  <c r="Q291" i="3"/>
  <c r="R291" i="3"/>
  <c r="S291" i="3"/>
  <c r="T291" i="3"/>
  <c r="AC291" i="3"/>
  <c r="AD291" i="3"/>
  <c r="AE291" i="3"/>
  <c r="M292" i="3"/>
  <c r="N292" i="3" s="1"/>
  <c r="Y292" i="3" s="1"/>
  <c r="O292" i="3"/>
  <c r="P292" i="3"/>
  <c r="Q292" i="3"/>
  <c r="R292" i="3"/>
  <c r="S292" i="3"/>
  <c r="T292" i="3"/>
  <c r="AC292" i="3"/>
  <c r="AD292" i="3"/>
  <c r="AE292" i="3"/>
  <c r="M293" i="3"/>
  <c r="N293" i="3" s="1"/>
  <c r="Y293" i="3" s="1"/>
  <c r="O293" i="3"/>
  <c r="P293" i="3"/>
  <c r="Q293" i="3"/>
  <c r="R293" i="3"/>
  <c r="S293" i="3"/>
  <c r="T293" i="3"/>
  <c r="AC293" i="3"/>
  <c r="AD293" i="3"/>
  <c r="AE293" i="3"/>
  <c r="M294" i="3"/>
  <c r="N294" i="3" s="1"/>
  <c r="Y294" i="3" s="1"/>
  <c r="O294" i="3"/>
  <c r="P294" i="3"/>
  <c r="Q294" i="3"/>
  <c r="R294" i="3"/>
  <c r="S294" i="3"/>
  <c r="T294" i="3"/>
  <c r="AC294" i="3"/>
  <c r="AD294" i="3"/>
  <c r="AE294" i="3"/>
  <c r="AB294" i="3" s="1"/>
  <c r="M295" i="3"/>
  <c r="N295" i="3" s="1"/>
  <c r="Y295" i="3" s="1"/>
  <c r="O295" i="3"/>
  <c r="P295" i="3"/>
  <c r="Q295" i="3"/>
  <c r="R295" i="3"/>
  <c r="S295" i="3"/>
  <c r="T295" i="3"/>
  <c r="AC295" i="3"/>
  <c r="AD295" i="3"/>
  <c r="AE295" i="3"/>
  <c r="M296" i="3"/>
  <c r="N296" i="3" s="1"/>
  <c r="Y296" i="3" s="1"/>
  <c r="O296" i="3"/>
  <c r="P296" i="3"/>
  <c r="Q296" i="3"/>
  <c r="R296" i="3"/>
  <c r="S296" i="3"/>
  <c r="T296" i="3"/>
  <c r="AC296" i="3"/>
  <c r="AD296" i="3"/>
  <c r="AE296" i="3"/>
  <c r="M297" i="3"/>
  <c r="N297" i="3" s="1"/>
  <c r="Y297" i="3" s="1"/>
  <c r="O297" i="3"/>
  <c r="P297" i="3"/>
  <c r="Q297" i="3"/>
  <c r="R297" i="3"/>
  <c r="S297" i="3"/>
  <c r="T297" i="3"/>
  <c r="AC297" i="3"/>
  <c r="AD297" i="3"/>
  <c r="AE297" i="3"/>
  <c r="M298" i="3"/>
  <c r="N298" i="3" s="1"/>
  <c r="Y298" i="3" s="1"/>
  <c r="O298" i="3"/>
  <c r="P298" i="3"/>
  <c r="Q298" i="3"/>
  <c r="R298" i="3"/>
  <c r="S298" i="3"/>
  <c r="T298" i="3"/>
  <c r="AC298" i="3"/>
  <c r="AD298" i="3"/>
  <c r="AE298" i="3"/>
  <c r="M299" i="3"/>
  <c r="N299" i="3" s="1"/>
  <c r="Y299" i="3" s="1"/>
  <c r="O299" i="3"/>
  <c r="P299" i="3"/>
  <c r="Q299" i="3"/>
  <c r="R299" i="3"/>
  <c r="S299" i="3"/>
  <c r="T299" i="3"/>
  <c r="AC299" i="3"/>
  <c r="AD299" i="3"/>
  <c r="AE299" i="3"/>
  <c r="M300" i="3"/>
  <c r="N300" i="3" s="1"/>
  <c r="Y300" i="3" s="1"/>
  <c r="O300" i="3"/>
  <c r="P300" i="3"/>
  <c r="Q300" i="3"/>
  <c r="R300" i="3"/>
  <c r="S300" i="3"/>
  <c r="T300" i="3"/>
  <c r="AC300" i="3"/>
  <c r="AD300" i="3"/>
  <c r="AE300" i="3"/>
  <c r="M301" i="3"/>
  <c r="N301" i="3"/>
  <c r="Y301" i="3" s="1"/>
  <c r="O301" i="3"/>
  <c r="P301" i="3"/>
  <c r="Q301" i="3"/>
  <c r="R301" i="3"/>
  <c r="S301" i="3"/>
  <c r="T301" i="3"/>
  <c r="AC301" i="3"/>
  <c r="AD301" i="3"/>
  <c r="AE301" i="3"/>
  <c r="M302" i="3"/>
  <c r="N302" i="3" s="1"/>
  <c r="Y302" i="3" s="1"/>
  <c r="O302" i="3"/>
  <c r="P302" i="3"/>
  <c r="Q302" i="3"/>
  <c r="R302" i="3"/>
  <c r="S302" i="3"/>
  <c r="T302" i="3"/>
  <c r="AC302" i="3"/>
  <c r="AD302" i="3"/>
  <c r="AE302" i="3"/>
  <c r="M303" i="3"/>
  <c r="N303" i="3" s="1"/>
  <c r="Y303" i="3" s="1"/>
  <c r="O303" i="3"/>
  <c r="P303" i="3"/>
  <c r="Q303" i="3"/>
  <c r="R303" i="3"/>
  <c r="S303" i="3"/>
  <c r="T303" i="3"/>
  <c r="AC303" i="3"/>
  <c r="AD303" i="3"/>
  <c r="AE303" i="3"/>
  <c r="M304" i="3"/>
  <c r="N304" i="3" s="1"/>
  <c r="Y304" i="3" s="1"/>
  <c r="O304" i="3"/>
  <c r="P304" i="3"/>
  <c r="Q304" i="3"/>
  <c r="R304" i="3"/>
  <c r="S304" i="3"/>
  <c r="T304" i="3"/>
  <c r="AC304" i="3"/>
  <c r="AD304" i="3"/>
  <c r="AE304" i="3"/>
  <c r="M305" i="3"/>
  <c r="N305" i="3" s="1"/>
  <c r="Y305" i="3" s="1"/>
  <c r="O305" i="3"/>
  <c r="P305" i="3"/>
  <c r="Q305" i="3"/>
  <c r="R305" i="3"/>
  <c r="S305" i="3"/>
  <c r="T305" i="3"/>
  <c r="AC305" i="3"/>
  <c r="AD305" i="3"/>
  <c r="AE305" i="3"/>
  <c r="M306" i="3"/>
  <c r="N306" i="3" s="1"/>
  <c r="Y306" i="3" s="1"/>
  <c r="O306" i="3"/>
  <c r="P306" i="3"/>
  <c r="Q306" i="3"/>
  <c r="R306" i="3"/>
  <c r="S306" i="3"/>
  <c r="T306" i="3"/>
  <c r="AC306" i="3"/>
  <c r="AD306" i="3"/>
  <c r="AE306" i="3"/>
  <c r="M307" i="3"/>
  <c r="N307" i="3" s="1"/>
  <c r="Y307" i="3" s="1"/>
  <c r="O307" i="3"/>
  <c r="P307" i="3"/>
  <c r="Q307" i="3"/>
  <c r="R307" i="3"/>
  <c r="S307" i="3"/>
  <c r="T307" i="3"/>
  <c r="AC307" i="3"/>
  <c r="AD307" i="3"/>
  <c r="AE307" i="3"/>
  <c r="M308" i="3"/>
  <c r="N308" i="3"/>
  <c r="Y308" i="3" s="1"/>
  <c r="O308" i="3"/>
  <c r="P308" i="3"/>
  <c r="Q308" i="3"/>
  <c r="R308" i="3"/>
  <c r="S308" i="3"/>
  <c r="T308" i="3"/>
  <c r="AC308" i="3"/>
  <c r="AD308" i="3"/>
  <c r="AE308" i="3"/>
  <c r="M309" i="3"/>
  <c r="N309" i="3" s="1"/>
  <c r="Y309" i="3" s="1"/>
  <c r="O309" i="3"/>
  <c r="P309" i="3"/>
  <c r="Q309" i="3"/>
  <c r="R309" i="3"/>
  <c r="S309" i="3"/>
  <c r="T309" i="3"/>
  <c r="AC309" i="3"/>
  <c r="AD309" i="3"/>
  <c r="AE309" i="3"/>
  <c r="M310" i="3"/>
  <c r="N310" i="3"/>
  <c r="Y310" i="3" s="1"/>
  <c r="O310" i="3"/>
  <c r="P310" i="3"/>
  <c r="Q310" i="3"/>
  <c r="R310" i="3"/>
  <c r="S310" i="3"/>
  <c r="T310" i="3"/>
  <c r="AC310" i="3"/>
  <c r="AD310" i="3"/>
  <c r="AE310" i="3"/>
  <c r="M311" i="3"/>
  <c r="N311" i="3"/>
  <c r="Y311" i="3" s="1"/>
  <c r="O311" i="3"/>
  <c r="P311" i="3"/>
  <c r="Q311" i="3"/>
  <c r="R311" i="3"/>
  <c r="S311" i="3"/>
  <c r="T311" i="3"/>
  <c r="AC311" i="3"/>
  <c r="AD311" i="3"/>
  <c r="AE311" i="3"/>
  <c r="M312" i="3"/>
  <c r="N312" i="3" s="1"/>
  <c r="Y312" i="3" s="1"/>
  <c r="O312" i="3"/>
  <c r="P312" i="3"/>
  <c r="Q312" i="3"/>
  <c r="R312" i="3"/>
  <c r="S312" i="3"/>
  <c r="T312" i="3"/>
  <c r="AC312" i="3"/>
  <c r="AD312" i="3"/>
  <c r="AE312" i="3"/>
  <c r="M313" i="3"/>
  <c r="N313" i="3"/>
  <c r="Y313" i="3" s="1"/>
  <c r="O313" i="3"/>
  <c r="P313" i="3"/>
  <c r="Q313" i="3"/>
  <c r="R313" i="3"/>
  <c r="S313" i="3"/>
  <c r="T313" i="3"/>
  <c r="AC313" i="3"/>
  <c r="AD313" i="3"/>
  <c r="AE313" i="3"/>
  <c r="M314" i="3"/>
  <c r="N314" i="3" s="1"/>
  <c r="Y314" i="3" s="1"/>
  <c r="O314" i="3"/>
  <c r="P314" i="3"/>
  <c r="Q314" i="3"/>
  <c r="R314" i="3"/>
  <c r="S314" i="3"/>
  <c r="T314" i="3"/>
  <c r="AC314" i="3"/>
  <c r="AD314" i="3"/>
  <c r="AE314" i="3"/>
  <c r="M315" i="3"/>
  <c r="N315" i="3" s="1"/>
  <c r="Y315" i="3" s="1"/>
  <c r="O315" i="3"/>
  <c r="P315" i="3"/>
  <c r="Q315" i="3"/>
  <c r="R315" i="3"/>
  <c r="S315" i="3"/>
  <c r="T315" i="3"/>
  <c r="AC315" i="3"/>
  <c r="AD315" i="3"/>
  <c r="AE315" i="3"/>
  <c r="M316" i="3"/>
  <c r="N316" i="3"/>
  <c r="Y316" i="3" s="1"/>
  <c r="O316" i="3"/>
  <c r="P316" i="3"/>
  <c r="Q316" i="3"/>
  <c r="R316" i="3"/>
  <c r="S316" i="3"/>
  <c r="T316" i="3"/>
  <c r="AC316" i="3"/>
  <c r="AD316" i="3"/>
  <c r="AE316" i="3"/>
  <c r="M317" i="3"/>
  <c r="N317" i="3" s="1"/>
  <c r="Y317" i="3" s="1"/>
  <c r="O317" i="3"/>
  <c r="P317" i="3"/>
  <c r="Q317" i="3"/>
  <c r="R317" i="3"/>
  <c r="S317" i="3"/>
  <c r="T317" i="3"/>
  <c r="AC317" i="3"/>
  <c r="AD317" i="3"/>
  <c r="AE317" i="3"/>
  <c r="M318" i="3"/>
  <c r="N318" i="3"/>
  <c r="Y318" i="3" s="1"/>
  <c r="O318" i="3"/>
  <c r="P318" i="3"/>
  <c r="Q318" i="3"/>
  <c r="R318" i="3"/>
  <c r="S318" i="3"/>
  <c r="T318" i="3"/>
  <c r="AC318" i="3"/>
  <c r="AD318" i="3"/>
  <c r="AE318" i="3"/>
  <c r="M319" i="3"/>
  <c r="N319" i="3" s="1"/>
  <c r="Y319" i="3" s="1"/>
  <c r="O319" i="3"/>
  <c r="P319" i="3"/>
  <c r="Q319" i="3"/>
  <c r="R319" i="3"/>
  <c r="S319" i="3"/>
  <c r="T319" i="3"/>
  <c r="AC319" i="3"/>
  <c r="AD319" i="3"/>
  <c r="AE319" i="3"/>
  <c r="M320" i="3"/>
  <c r="N320" i="3" s="1"/>
  <c r="Y320" i="3" s="1"/>
  <c r="O320" i="3"/>
  <c r="P320" i="3"/>
  <c r="Q320" i="3"/>
  <c r="R320" i="3"/>
  <c r="S320" i="3"/>
  <c r="T320" i="3"/>
  <c r="AC320" i="3"/>
  <c r="AD320" i="3"/>
  <c r="AE320" i="3"/>
  <c r="M321" i="3"/>
  <c r="N321" i="3"/>
  <c r="Y321" i="3" s="1"/>
  <c r="O321" i="3"/>
  <c r="P321" i="3"/>
  <c r="Q321" i="3"/>
  <c r="R321" i="3"/>
  <c r="S321" i="3"/>
  <c r="T321" i="3"/>
  <c r="AC321" i="3"/>
  <c r="AD321" i="3"/>
  <c r="AE321" i="3"/>
  <c r="M322" i="3"/>
  <c r="N322" i="3"/>
  <c r="Y322" i="3" s="1"/>
  <c r="O322" i="3"/>
  <c r="P322" i="3"/>
  <c r="Q322" i="3"/>
  <c r="R322" i="3"/>
  <c r="S322" i="3"/>
  <c r="T322" i="3"/>
  <c r="AC322" i="3"/>
  <c r="AD322" i="3"/>
  <c r="AE322" i="3"/>
  <c r="M323" i="3"/>
  <c r="N323" i="3" s="1"/>
  <c r="Y323" i="3" s="1"/>
  <c r="O323" i="3"/>
  <c r="P323" i="3"/>
  <c r="Q323" i="3"/>
  <c r="R323" i="3"/>
  <c r="S323" i="3"/>
  <c r="T323" i="3"/>
  <c r="AC323" i="3"/>
  <c r="AD323" i="3"/>
  <c r="AE323" i="3"/>
  <c r="M324" i="3"/>
  <c r="N324" i="3"/>
  <c r="Y324" i="3" s="1"/>
  <c r="O324" i="3"/>
  <c r="P324" i="3"/>
  <c r="Q324" i="3"/>
  <c r="R324" i="3"/>
  <c r="S324" i="3"/>
  <c r="T324" i="3"/>
  <c r="AC324" i="3"/>
  <c r="AD324" i="3"/>
  <c r="AE324" i="3"/>
  <c r="M325" i="3"/>
  <c r="N325" i="3" s="1"/>
  <c r="Y325" i="3" s="1"/>
  <c r="O325" i="3"/>
  <c r="P325" i="3"/>
  <c r="Q325" i="3"/>
  <c r="R325" i="3"/>
  <c r="S325" i="3"/>
  <c r="T325" i="3"/>
  <c r="AC325" i="3"/>
  <c r="AD325" i="3"/>
  <c r="AE325" i="3"/>
  <c r="M326" i="3"/>
  <c r="N326" i="3" s="1"/>
  <c r="Y326" i="3" s="1"/>
  <c r="O326" i="3"/>
  <c r="P326" i="3"/>
  <c r="Q326" i="3"/>
  <c r="R326" i="3"/>
  <c r="S326" i="3"/>
  <c r="T326" i="3"/>
  <c r="AC326" i="3"/>
  <c r="AD326" i="3"/>
  <c r="AE326" i="3"/>
  <c r="M327" i="3"/>
  <c r="N327" i="3" s="1"/>
  <c r="Y327" i="3" s="1"/>
  <c r="O327" i="3"/>
  <c r="P327" i="3"/>
  <c r="Q327" i="3"/>
  <c r="R327" i="3"/>
  <c r="S327" i="3"/>
  <c r="T327" i="3"/>
  <c r="AC327" i="3"/>
  <c r="AD327" i="3"/>
  <c r="AE327" i="3"/>
  <c r="M328" i="3"/>
  <c r="N328" i="3"/>
  <c r="Y328" i="3" s="1"/>
  <c r="O328" i="3"/>
  <c r="P328" i="3"/>
  <c r="Q328" i="3"/>
  <c r="R328" i="3"/>
  <c r="S328" i="3"/>
  <c r="T328" i="3"/>
  <c r="AC328" i="3"/>
  <c r="AD328" i="3"/>
  <c r="AE328" i="3"/>
  <c r="M329" i="3"/>
  <c r="N329" i="3" s="1"/>
  <c r="Y329" i="3" s="1"/>
  <c r="O329" i="3"/>
  <c r="P329" i="3"/>
  <c r="Q329" i="3"/>
  <c r="R329" i="3"/>
  <c r="S329" i="3"/>
  <c r="T329" i="3"/>
  <c r="AC329" i="3"/>
  <c r="AD329" i="3"/>
  <c r="AE329" i="3"/>
  <c r="M330" i="3"/>
  <c r="N330" i="3" s="1"/>
  <c r="Y330" i="3" s="1"/>
  <c r="O330" i="3"/>
  <c r="P330" i="3"/>
  <c r="Q330" i="3"/>
  <c r="R330" i="3"/>
  <c r="S330" i="3"/>
  <c r="T330" i="3"/>
  <c r="AC330" i="3"/>
  <c r="AD330" i="3"/>
  <c r="AE330" i="3"/>
  <c r="M331" i="3"/>
  <c r="N331" i="3"/>
  <c r="Y331" i="3" s="1"/>
  <c r="O331" i="3"/>
  <c r="P331" i="3"/>
  <c r="Q331" i="3"/>
  <c r="R331" i="3"/>
  <c r="S331" i="3"/>
  <c r="T331" i="3"/>
  <c r="AC331" i="3"/>
  <c r="AD331" i="3"/>
  <c r="AE331" i="3"/>
  <c r="M332" i="3"/>
  <c r="N332" i="3" s="1"/>
  <c r="Y332" i="3" s="1"/>
  <c r="O332" i="3"/>
  <c r="P332" i="3"/>
  <c r="Q332" i="3"/>
  <c r="R332" i="3"/>
  <c r="S332" i="3"/>
  <c r="T332" i="3"/>
  <c r="AC332" i="3"/>
  <c r="AD332" i="3"/>
  <c r="AE332" i="3"/>
  <c r="M333" i="3"/>
  <c r="N333" i="3" s="1"/>
  <c r="Y333" i="3" s="1"/>
  <c r="O333" i="3"/>
  <c r="P333" i="3"/>
  <c r="Q333" i="3"/>
  <c r="R333" i="3"/>
  <c r="S333" i="3"/>
  <c r="T333" i="3"/>
  <c r="AC333" i="3"/>
  <c r="AD333" i="3"/>
  <c r="AE333" i="3"/>
  <c r="M334" i="3"/>
  <c r="N334" i="3" s="1"/>
  <c r="Y334" i="3" s="1"/>
  <c r="O334" i="3"/>
  <c r="P334" i="3"/>
  <c r="Q334" i="3"/>
  <c r="R334" i="3"/>
  <c r="S334" i="3"/>
  <c r="T334" i="3"/>
  <c r="AC334" i="3"/>
  <c r="AD334" i="3"/>
  <c r="AE334" i="3"/>
  <c r="M335" i="3"/>
  <c r="N335" i="3" s="1"/>
  <c r="Y335" i="3" s="1"/>
  <c r="O335" i="3"/>
  <c r="P335" i="3"/>
  <c r="Q335" i="3"/>
  <c r="R335" i="3"/>
  <c r="S335" i="3"/>
  <c r="T335" i="3"/>
  <c r="AC335" i="3"/>
  <c r="AD335" i="3"/>
  <c r="AE335" i="3"/>
  <c r="M336" i="3"/>
  <c r="N336" i="3"/>
  <c r="Y336" i="3" s="1"/>
  <c r="O336" i="3"/>
  <c r="P336" i="3"/>
  <c r="Q336" i="3"/>
  <c r="R336" i="3"/>
  <c r="S336" i="3"/>
  <c r="T336" i="3"/>
  <c r="AC336" i="3"/>
  <c r="AD336" i="3"/>
  <c r="AE336" i="3"/>
  <c r="M337" i="3"/>
  <c r="N337" i="3" s="1"/>
  <c r="Y337" i="3" s="1"/>
  <c r="O337" i="3"/>
  <c r="P337" i="3"/>
  <c r="Q337" i="3"/>
  <c r="R337" i="3"/>
  <c r="S337" i="3"/>
  <c r="T337" i="3"/>
  <c r="AC337" i="3"/>
  <c r="AD337" i="3"/>
  <c r="AE337" i="3"/>
  <c r="M338" i="3"/>
  <c r="N338" i="3" s="1"/>
  <c r="Y338" i="3" s="1"/>
  <c r="O338" i="3"/>
  <c r="P338" i="3"/>
  <c r="Q338" i="3"/>
  <c r="R338" i="3"/>
  <c r="S338" i="3"/>
  <c r="T338" i="3"/>
  <c r="AC338" i="3"/>
  <c r="AD338" i="3"/>
  <c r="AE338" i="3"/>
  <c r="M339" i="3"/>
  <c r="N339" i="3" s="1"/>
  <c r="Y339" i="3" s="1"/>
  <c r="O339" i="3"/>
  <c r="P339" i="3"/>
  <c r="Q339" i="3"/>
  <c r="R339" i="3"/>
  <c r="S339" i="3"/>
  <c r="T339" i="3"/>
  <c r="AC339" i="3"/>
  <c r="AD339" i="3"/>
  <c r="AE339" i="3"/>
  <c r="M340" i="3"/>
  <c r="N340" i="3" s="1"/>
  <c r="Y340" i="3" s="1"/>
  <c r="O340" i="3"/>
  <c r="P340" i="3"/>
  <c r="Q340" i="3"/>
  <c r="R340" i="3"/>
  <c r="S340" i="3"/>
  <c r="T340" i="3"/>
  <c r="AC340" i="3"/>
  <c r="AD340" i="3"/>
  <c r="AE340" i="3"/>
  <c r="M341" i="3"/>
  <c r="N341" i="3" s="1"/>
  <c r="Y341" i="3" s="1"/>
  <c r="O341" i="3"/>
  <c r="P341" i="3"/>
  <c r="Q341" i="3"/>
  <c r="R341" i="3"/>
  <c r="S341" i="3"/>
  <c r="T341" i="3"/>
  <c r="AC341" i="3"/>
  <c r="AD341" i="3"/>
  <c r="AE341" i="3"/>
  <c r="M342" i="3"/>
  <c r="N342" i="3" s="1"/>
  <c r="Y342" i="3" s="1"/>
  <c r="O342" i="3"/>
  <c r="P342" i="3"/>
  <c r="Q342" i="3"/>
  <c r="R342" i="3"/>
  <c r="S342" i="3"/>
  <c r="T342" i="3"/>
  <c r="AC342" i="3"/>
  <c r="AD342" i="3"/>
  <c r="AE342" i="3"/>
  <c r="M343" i="3"/>
  <c r="N343" i="3"/>
  <c r="Y343" i="3" s="1"/>
  <c r="O343" i="3"/>
  <c r="P343" i="3"/>
  <c r="Q343" i="3"/>
  <c r="R343" i="3"/>
  <c r="S343" i="3"/>
  <c r="T343" i="3"/>
  <c r="AC343" i="3"/>
  <c r="AD343" i="3"/>
  <c r="AE343" i="3"/>
  <c r="P14" i="3"/>
  <c r="Q14" i="3"/>
  <c r="R14" i="3"/>
  <c r="S14" i="3"/>
  <c r="T14" i="3"/>
  <c r="O14" i="3"/>
  <c r="AE14" i="3"/>
  <c r="AD14" i="3"/>
  <c r="AC14" i="3"/>
  <c r="V300" i="3" a="1"/>
  <c r="V265" i="3" a="1"/>
  <c r="V321" i="3" a="1"/>
  <c r="V221" i="3" a="1"/>
  <c r="V199" i="3" a="1"/>
  <c r="V226" i="3" a="1"/>
  <c r="V258" i="3" a="1"/>
  <c r="V98" i="3" a="1"/>
  <c r="V128" i="3" a="1"/>
  <c r="V161" i="3" a="1"/>
  <c r="V335" i="3" a="1"/>
  <c r="V225" i="3" a="1"/>
  <c r="V342" i="3" a="1"/>
  <c r="V158" i="3" a="1"/>
  <c r="V142" i="3" a="1"/>
  <c r="V87" i="3" a="1"/>
  <c r="V202" i="3" a="1"/>
  <c r="V28" i="3" a="1"/>
  <c r="V232" i="3" a="1"/>
  <c r="V259" i="3" a="1"/>
  <c r="V170" i="3" a="1"/>
  <c r="V72" i="3" a="1"/>
  <c r="V301" i="3" a="1"/>
  <c r="V341" i="3" a="1"/>
  <c r="V122" i="3" a="1"/>
  <c r="V20" i="3" a="1"/>
  <c r="V70" i="3" a="1"/>
  <c r="V145" i="3" a="1"/>
  <c r="V306" i="3" a="1"/>
  <c r="V165" i="3" a="1"/>
  <c r="V148" i="3" a="1"/>
  <c r="V278" i="3" a="1"/>
  <c r="V32" i="3" a="1"/>
  <c r="V337" i="3" a="1"/>
  <c r="V339" i="3" a="1"/>
  <c r="V150" i="3" a="1"/>
  <c r="V325" i="3" a="1"/>
  <c r="V314" i="3" a="1"/>
  <c r="V42" i="3" a="1"/>
  <c r="V106" i="3" a="1"/>
  <c r="V29" i="3" a="1"/>
  <c r="V26" i="3" a="1"/>
  <c r="V35" i="3" a="1"/>
  <c r="V256" i="3" a="1"/>
  <c r="V244" i="3" a="1"/>
  <c r="V277" i="3" a="1"/>
  <c r="V33" i="3" a="1"/>
  <c r="V77" i="3" a="1"/>
  <c r="V340" i="3" a="1"/>
  <c r="V318" i="3" a="1"/>
  <c r="V115" i="3" a="1"/>
  <c r="V136" i="3" a="1"/>
  <c r="V219" i="3" a="1"/>
  <c r="V51" i="3" a="1"/>
  <c r="V227" i="3" a="1"/>
  <c r="V312" i="3" a="1"/>
  <c r="V330" i="3" a="1"/>
  <c r="V131" i="3" a="1"/>
  <c r="V89" i="3" a="1"/>
  <c r="V296" i="3" a="1"/>
  <c r="V139" i="3" a="1"/>
  <c r="V238" i="3" a="1"/>
  <c r="V141" i="3" a="1"/>
  <c r="V38" i="3" a="1"/>
  <c r="V190" i="3" a="1"/>
  <c r="V155" i="3" a="1"/>
  <c r="V235" i="3" a="1"/>
  <c r="V281" i="3" a="1"/>
  <c r="V47" i="3" a="1"/>
  <c r="V291" i="3" a="1"/>
  <c r="V269" i="3" a="1"/>
  <c r="V27" i="3" a="1"/>
  <c r="V69" i="3" a="1"/>
  <c r="V234" i="3" a="1"/>
  <c r="V297" i="3" a="1"/>
  <c r="V203" i="3" a="1"/>
  <c r="V175" i="3" a="1"/>
  <c r="V208" i="3" a="1"/>
  <c r="V253" i="3" a="1"/>
  <c r="V255" i="3" a="1"/>
  <c r="V289" i="3" a="1"/>
  <c r="V288" i="3" a="1"/>
  <c r="V324" i="3" a="1"/>
  <c r="V23" i="3" a="1"/>
  <c r="V302" i="3" a="1"/>
  <c r="V251" i="3" a="1"/>
  <c r="V156" i="3" a="1"/>
  <c r="V140" i="3" a="1"/>
  <c r="V143" i="3" a="1"/>
  <c r="V86" i="3" a="1"/>
  <c r="V82" i="3" a="1"/>
  <c r="V152" i="3" a="1"/>
  <c r="V125" i="3" a="1"/>
  <c r="V267" i="3" a="1"/>
  <c r="V127" i="3" a="1"/>
  <c r="V333" i="3" a="1"/>
  <c r="V205" i="3" a="1"/>
  <c r="V220" i="3" a="1"/>
  <c r="V168" i="3" a="1"/>
  <c r="V307" i="3" a="1"/>
  <c r="V146" i="3" a="1"/>
  <c r="V102" i="3" a="1"/>
  <c r="V243" i="3" a="1"/>
  <c r="V171" i="3" a="1"/>
  <c r="V185" i="3" a="1"/>
  <c r="V295" i="3" a="1"/>
  <c r="V180" i="3" a="1"/>
  <c r="V67" i="3" a="1"/>
  <c r="V160" i="3" a="1"/>
  <c r="V45" i="3" a="1"/>
  <c r="V245" i="3" a="1"/>
  <c r="V319" i="3" a="1"/>
  <c r="V166" i="3" a="1"/>
  <c r="V134" i="3" a="1"/>
  <c r="V22" i="3" a="1"/>
  <c r="V50" i="3" a="1"/>
  <c r="V279" i="3" a="1"/>
  <c r="V107" i="3" a="1"/>
  <c r="V298" i="3" a="1"/>
  <c r="V293" i="3" a="1"/>
  <c r="V15" i="3" a="1"/>
  <c r="V21" i="3" a="1"/>
  <c r="V17" i="3" a="1"/>
  <c r="V111" i="3" a="1"/>
  <c r="V75" i="3" a="1"/>
  <c r="V275" i="3" a="1"/>
  <c r="V287" i="3" a="1"/>
  <c r="V246" i="3" a="1"/>
  <c r="V123" i="3" a="1"/>
  <c r="V129" i="3" a="1"/>
  <c r="V280" i="3" a="1"/>
  <c r="V215" i="3" a="1"/>
  <c r="V206" i="3" a="1"/>
  <c r="V99" i="3" a="1"/>
  <c r="V30" i="3" a="1"/>
  <c r="V68" i="3" a="1"/>
  <c r="V334" i="3" a="1"/>
  <c r="V48" i="3" a="1"/>
  <c r="V85" i="3" a="1"/>
  <c r="V133" i="3" a="1"/>
  <c r="V322" i="3" a="1"/>
  <c r="V73" i="3" a="1"/>
  <c r="V120" i="3" a="1"/>
  <c r="V181" i="3" a="1"/>
  <c r="V200" i="3" a="1"/>
  <c r="V189" i="3" a="1"/>
  <c r="V264" i="3" a="1"/>
  <c r="V216" i="3" a="1"/>
  <c r="V52" i="3" a="1"/>
  <c r="V169" i="3" a="1"/>
  <c r="V241" i="3" a="1"/>
  <c r="V211" i="3" a="1"/>
  <c r="V285" i="3" a="1"/>
  <c r="V276" i="3" a="1"/>
  <c r="V162" i="3" a="1"/>
  <c r="V210" i="3" a="1"/>
  <c r="V286" i="3" a="1"/>
  <c r="V83" i="3" a="1"/>
  <c r="V105" i="3" a="1"/>
  <c r="V92" i="3" a="1"/>
  <c r="V309" i="3" a="1"/>
  <c r="V178" i="3" a="1"/>
  <c r="V260" i="3" a="1"/>
  <c r="V147" i="3" a="1"/>
  <c r="V61" i="3" a="1"/>
  <c r="V157" i="3" a="1"/>
  <c r="V103" i="3" a="1"/>
  <c r="V163" i="3" a="1"/>
  <c r="V194" i="3" a="1"/>
  <c r="V41" i="3" a="1"/>
  <c r="V237" i="3" a="1"/>
  <c r="V195" i="3" a="1"/>
  <c r="V182" i="3" a="1"/>
  <c r="V224" i="3" a="1"/>
  <c r="V63" i="3" a="1"/>
  <c r="V304" i="3" a="1"/>
  <c r="V242" i="3" a="1"/>
  <c r="V116" i="3" a="1"/>
  <c r="V88" i="3" a="1"/>
  <c r="V96" i="3" a="1"/>
  <c r="V55" i="3" a="1"/>
  <c r="V331" i="3" a="1"/>
  <c r="V273" i="3" a="1"/>
  <c r="V311" i="3" a="1"/>
  <c r="V81" i="3" a="1"/>
  <c r="V266" i="3" a="1"/>
  <c r="V223" i="3" a="1"/>
  <c r="V249" i="3" a="1"/>
  <c r="V343" i="3" a="1"/>
  <c r="V239" i="3" a="1"/>
  <c r="V336" i="3" a="1"/>
  <c r="V284" i="3" a="1"/>
  <c r="V138" i="3" a="1"/>
  <c r="V104" i="3" a="1"/>
  <c r="V16" i="3" a="1"/>
  <c r="V172" i="3" a="1"/>
  <c r="V25" i="3" a="1"/>
  <c r="V252" i="3" a="1"/>
  <c r="V64" i="3" a="1"/>
  <c r="V159" i="3" a="1"/>
  <c r="V229" i="3" a="1"/>
  <c r="V49" i="3" a="1"/>
  <c r="V95" i="3" a="1"/>
  <c r="V130" i="3" a="1"/>
  <c r="V228" i="3" a="1"/>
  <c r="V167" i="3" a="1"/>
  <c r="V110" i="3" a="1"/>
  <c r="V262" i="3" a="1"/>
  <c r="V76" i="3" a="1"/>
  <c r="V326" i="3" a="1"/>
  <c r="V74" i="3" a="1"/>
  <c r="V121" i="3" a="1"/>
  <c r="V65" i="3" a="1"/>
  <c r="V196" i="3" a="1"/>
  <c r="V97" i="3" a="1"/>
  <c r="V37" i="3" a="1"/>
  <c r="V19" i="3" a="1"/>
  <c r="V71" i="3" a="1"/>
  <c r="V39" i="3" a="1"/>
  <c r="V137" i="3" a="1"/>
  <c r="V124" i="3" a="1"/>
  <c r="V240" i="3" a="1"/>
  <c r="V58" i="3" a="1"/>
  <c r="V236" i="3" a="1"/>
  <c r="V332" i="3" a="1"/>
  <c r="V173" i="3" a="1"/>
  <c r="V217" i="3" a="1"/>
  <c r="V218" i="3" a="1"/>
  <c r="V283" i="3" a="1"/>
  <c r="V187" i="3" a="1"/>
  <c r="V80" i="3" a="1"/>
  <c r="V164" i="3" a="1"/>
  <c r="V271" i="3" a="1"/>
  <c r="V153" i="3" a="1"/>
  <c r="V274" i="3" a="1"/>
  <c r="V176" i="3" a="1"/>
  <c r="V151" i="3" a="1"/>
  <c r="V231" i="3" a="1"/>
  <c r="V18" i="3" a="1"/>
  <c r="V183" i="3" a="1"/>
  <c r="V329" i="3" a="1"/>
  <c r="V316" i="3" a="1"/>
  <c r="V207" i="3" a="1"/>
  <c r="V186" i="3" a="1"/>
  <c r="V303" i="3" a="1"/>
  <c r="V34" i="3" a="1"/>
  <c r="V24" i="3" a="1"/>
  <c r="V101" i="3" a="1"/>
  <c r="V263" i="3" a="1"/>
  <c r="V118" i="3" a="1"/>
  <c r="V192" i="3" a="1"/>
  <c r="V179" i="3" a="1"/>
  <c r="V94" i="3" a="1"/>
  <c r="V254" i="3" a="1"/>
  <c r="V247" i="3" a="1"/>
  <c r="V338" i="3" a="1"/>
  <c r="V56" i="3" a="1"/>
  <c r="V282" i="3" a="1"/>
  <c r="V109" i="3" a="1"/>
  <c r="V230" i="3" a="1"/>
  <c r="V66" i="3" a="1"/>
  <c r="V305" i="3" a="1"/>
  <c r="V209" i="3" a="1"/>
  <c r="V79" i="3" a="1"/>
  <c r="V60" i="3" a="1"/>
  <c r="V308" i="3" a="1"/>
  <c r="V191" i="3" a="1"/>
  <c r="V272" i="3" a="1"/>
  <c r="V213" i="3" a="1"/>
  <c r="V257" i="3" a="1"/>
  <c r="V313" i="3" a="1"/>
  <c r="V59" i="3" a="1"/>
  <c r="V233" i="3" a="1"/>
  <c r="V188" i="3" a="1"/>
  <c r="V108" i="3" a="1"/>
  <c r="V126" i="3" a="1"/>
  <c r="V43" i="3" a="1"/>
  <c r="V119" i="3" a="1"/>
  <c r="V112" i="3" a="1"/>
  <c r="V268" i="3" a="1"/>
  <c r="V90" i="3" a="1"/>
  <c r="V117" i="3" a="1"/>
  <c r="V135" i="3" a="1"/>
  <c r="V44" i="3" a="1"/>
  <c r="V248" i="3" a="1"/>
  <c r="V212" i="3" a="1"/>
  <c r="V290" i="3" a="1"/>
  <c r="V36" i="3" a="1"/>
  <c r="V113" i="3" a="1"/>
  <c r="V31" i="3" a="1"/>
  <c r="V299" i="3" a="1"/>
  <c r="V270" i="3" a="1"/>
  <c r="V46" i="3" a="1"/>
  <c r="V54" i="3" a="1"/>
  <c r="V62" i="3" a="1"/>
  <c r="V328" i="3" a="1"/>
  <c r="V40" i="3" a="1"/>
  <c r="V93" i="3" a="1"/>
  <c r="V310" i="3" a="1"/>
  <c r="V197" i="3" a="1"/>
  <c r="V204" i="3" a="1"/>
  <c r="V222" i="3" a="1"/>
  <c r="V201" i="3" a="1"/>
  <c r="V174" i="3" a="1"/>
  <c r="V78" i="3" a="1"/>
  <c r="V193" i="3" a="1"/>
  <c r="V315" i="3" a="1"/>
  <c r="V114" i="3" a="1"/>
  <c r="V132" i="3" a="1"/>
  <c r="V177" i="3" a="1"/>
  <c r="V149" i="3" a="1"/>
  <c r="V292" i="3" a="1"/>
  <c r="V323" i="3" a="1"/>
  <c r="V100" i="3" a="1"/>
  <c r="V144" i="3" a="1"/>
  <c r="V327" i="3" a="1"/>
  <c r="V154" i="3" a="1"/>
  <c r="V53" i="3" a="1"/>
  <c r="V294" i="3" a="1"/>
  <c r="V91" i="3" a="1"/>
  <c r="V57" i="3" a="1"/>
  <c r="V84" i="3" a="1"/>
  <c r="V214" i="3" a="1"/>
  <c r="V261" i="3" a="1"/>
  <c r="V198" i="3" a="1"/>
  <c r="V317" i="3" a="1"/>
  <c r="V184" i="3" a="1"/>
  <c r="V250" i="3" a="1"/>
  <c r="V320" i="3" a="1"/>
  <c r="B1" i="12" l="1"/>
  <c r="A1" i="13"/>
  <c r="A1" i="10"/>
  <c r="D38" i="2"/>
  <c r="L10" i="5"/>
  <c r="L9" i="5"/>
  <c r="A1" i="1"/>
  <c r="D1" i="3"/>
  <c r="A1" i="2"/>
  <c r="B1" i="7"/>
  <c r="B1" i="11"/>
  <c r="U209" i="3"/>
  <c r="U326" i="3"/>
  <c r="U329" i="3"/>
  <c r="U302" i="3"/>
  <c r="U65" i="3"/>
  <c r="U202" i="3"/>
  <c r="U144" i="3"/>
  <c r="U87" i="3"/>
  <c r="U147" i="3"/>
  <c r="U203" i="3"/>
  <c r="U71" i="3"/>
  <c r="U247" i="3"/>
  <c r="U296" i="3"/>
  <c r="U290" i="3"/>
  <c r="U336" i="3"/>
  <c r="U103" i="3"/>
  <c r="U221" i="3"/>
  <c r="U342" i="3"/>
  <c r="AB164" i="3"/>
  <c r="U187" i="3"/>
  <c r="AB313" i="3"/>
  <c r="AB186" i="3"/>
  <c r="AB123" i="3"/>
  <c r="U145" i="3"/>
  <c r="U273" i="3"/>
  <c r="AB149" i="3"/>
  <c r="AB102" i="3"/>
  <c r="U137" i="3"/>
  <c r="U140" i="3"/>
  <c r="U96" i="3"/>
  <c r="AB213" i="3"/>
  <c r="U204" i="3"/>
  <c r="U164" i="3"/>
  <c r="AB120" i="3"/>
  <c r="AB61" i="3"/>
  <c r="AB110" i="3"/>
  <c r="AB91" i="3"/>
  <c r="U319" i="3"/>
  <c r="AB96" i="3"/>
  <c r="AB74" i="3"/>
  <c r="U337" i="3"/>
  <c r="U173" i="3"/>
  <c r="AB277" i="3"/>
  <c r="U151" i="3"/>
  <c r="U265" i="3"/>
  <c r="AB150" i="3"/>
  <c r="AB261" i="3"/>
  <c r="U240" i="3"/>
  <c r="AB310" i="3"/>
  <c r="AB249" i="3"/>
  <c r="AB97" i="3"/>
  <c r="AB325" i="3"/>
  <c r="U286" i="3"/>
  <c r="AB273" i="3"/>
  <c r="U227" i="3"/>
  <c r="AB332" i="3"/>
  <c r="AB243" i="3"/>
  <c r="AB234" i="3"/>
  <c r="AB240" i="3"/>
  <c r="U225" i="3"/>
  <c r="U88" i="3"/>
  <c r="U82" i="3"/>
  <c r="AB322" i="3"/>
  <c r="U239" i="3"/>
  <c r="U112" i="3"/>
  <c r="U100" i="3"/>
  <c r="AB87" i="3"/>
  <c r="U152" i="3"/>
  <c r="AB57" i="3"/>
  <c r="AB154" i="3"/>
  <c r="AB145" i="3"/>
  <c r="U185" i="3"/>
  <c r="AB99" i="3"/>
  <c r="AB221" i="3"/>
  <c r="AB267" i="3"/>
  <c r="AB258" i="3"/>
  <c r="AB215" i="3"/>
  <c r="AB206" i="3"/>
  <c r="U94" i="3"/>
  <c r="AB282" i="3"/>
  <c r="AB220" i="3"/>
  <c r="AB211" i="3"/>
  <c r="AB187" i="3"/>
  <c r="U318" i="3"/>
  <c r="AB290" i="3"/>
  <c r="U254" i="3"/>
  <c r="AB284" i="3"/>
  <c r="AB67" i="3"/>
  <c r="U199" i="3"/>
  <c r="AB256" i="3"/>
  <c r="U335" i="3"/>
  <c r="U311" i="3"/>
  <c r="AB286" i="3"/>
  <c r="AB259" i="3"/>
  <c r="AB216" i="3"/>
  <c r="AB183" i="3"/>
  <c r="U165" i="3"/>
  <c r="AB36" i="3"/>
  <c r="AB17" i="3"/>
  <c r="AB283" i="3"/>
  <c r="AB192" i="3"/>
  <c r="AB189" i="3"/>
  <c r="U168" i="3"/>
  <c r="U130" i="3"/>
  <c r="AB144" i="3"/>
  <c r="U196" i="3"/>
  <c r="U98" i="3"/>
  <c r="AB315" i="3"/>
  <c r="AB153" i="3"/>
  <c r="AB82" i="3"/>
  <c r="AB209" i="3"/>
  <c r="U334" i="3"/>
  <c r="AB342" i="3"/>
  <c r="AB312" i="3"/>
  <c r="AB309" i="3"/>
  <c r="U215" i="3"/>
  <c r="AB166" i="3"/>
  <c r="AB300" i="3"/>
  <c r="AB71" i="3"/>
  <c r="AB199" i="3"/>
  <c r="U31" i="3"/>
  <c r="AB241" i="3"/>
  <c r="AB308" i="3"/>
  <c r="AB174" i="3"/>
  <c r="U284" i="3"/>
  <c r="AB253" i="3"/>
  <c r="U132" i="3"/>
  <c r="AB295" i="3"/>
  <c r="U250" i="3"/>
  <c r="U128" i="3"/>
  <c r="AB343" i="3"/>
  <c r="U253" i="3"/>
  <c r="U213" i="3"/>
  <c r="AB152" i="3"/>
  <c r="AB134" i="3"/>
  <c r="AB85" i="3"/>
  <c r="AB48" i="3"/>
  <c r="AB45" i="3"/>
  <c r="AB23" i="3"/>
  <c r="AB304" i="3"/>
  <c r="U292" i="3"/>
  <c r="U256" i="3"/>
  <c r="AB137" i="3"/>
  <c r="U72" i="3"/>
  <c r="AB305" i="3"/>
  <c r="U76" i="3"/>
  <c r="U331" i="3"/>
  <c r="AB218" i="3"/>
  <c r="U149" i="3"/>
  <c r="AB118" i="3"/>
  <c r="U307" i="3"/>
  <c r="AB288" i="3"/>
  <c r="AB270" i="3"/>
  <c r="AB151" i="3"/>
  <c r="AB303" i="3"/>
  <c r="AB318" i="3"/>
  <c r="U212" i="3"/>
  <c r="AB248" i="3"/>
  <c r="U324" i="3"/>
  <c r="AB257" i="3"/>
  <c r="AB62" i="3"/>
  <c r="AB266" i="3"/>
  <c r="U108" i="3"/>
  <c r="U260" i="3"/>
  <c r="U208" i="3"/>
  <c r="U59" i="3"/>
  <c r="U275" i="3"/>
  <c r="AB244" i="3"/>
  <c r="AB232" i="3"/>
  <c r="U277" i="3"/>
  <c r="AB225" i="3"/>
  <c r="U195" i="3"/>
  <c r="U189" i="3"/>
  <c r="AB173" i="3"/>
  <c r="AB100" i="3"/>
  <c r="AB32" i="3"/>
  <c r="AB103" i="3"/>
  <c r="AB155" i="3"/>
  <c r="AB252" i="3"/>
  <c r="U68" i="3"/>
  <c r="AB203" i="3"/>
  <c r="AB80" i="3"/>
  <c r="AB223" i="3"/>
  <c r="U95" i="3"/>
  <c r="U74" i="3"/>
  <c r="U264" i="3"/>
  <c r="U54" i="3"/>
  <c r="U232" i="3"/>
  <c r="U206" i="3"/>
  <c r="U197" i="3"/>
  <c r="U150" i="3"/>
  <c r="U241" i="3"/>
  <c r="AB214" i="3"/>
  <c r="AB138" i="3"/>
  <c r="AB132" i="3"/>
  <c r="U118" i="3"/>
  <c r="AB330" i="3"/>
  <c r="U299" i="3"/>
  <c r="U226" i="3"/>
  <c r="AB324" i="3"/>
  <c r="AB263" i="3"/>
  <c r="U191" i="3"/>
  <c r="U62" i="3"/>
  <c r="U142" i="3"/>
  <c r="AB83" i="3"/>
  <c r="U282" i="3"/>
  <c r="AB226" i="3"/>
  <c r="U186" i="3"/>
  <c r="AB38" i="3"/>
  <c r="U133" i="3"/>
  <c r="AB65" i="3"/>
  <c r="AB333" i="3"/>
  <c r="AB278" i="3"/>
  <c r="AB141" i="3"/>
  <c r="AB275" i="3"/>
  <c r="AB179" i="3"/>
  <c r="U83" i="3"/>
  <c r="AB59" i="3"/>
  <c r="AB182" i="3"/>
  <c r="AB135" i="3"/>
  <c r="U313" i="3"/>
  <c r="AB301" i="3"/>
  <c r="AB327" i="3"/>
  <c r="AB272" i="3"/>
  <c r="AB269" i="3"/>
  <c r="U200" i="3"/>
  <c r="U155" i="3"/>
  <c r="AB129" i="3"/>
  <c r="AB126" i="3"/>
  <c r="AB88" i="3"/>
  <c r="AB76" i="3"/>
  <c r="AB316" i="3"/>
  <c r="AB191" i="3"/>
  <c r="U170" i="3"/>
  <c r="U161" i="3"/>
  <c r="AB338" i="3"/>
  <c r="U333" i="3"/>
  <c r="U327" i="3"/>
  <c r="AB298" i="3"/>
  <c r="U272" i="3"/>
  <c r="AB228" i="3"/>
  <c r="AB196" i="3"/>
  <c r="U141" i="3"/>
  <c r="AB117" i="3"/>
  <c r="AB114" i="3"/>
  <c r="AB111" i="3"/>
  <c r="AB79" i="3"/>
  <c r="AB73" i="3"/>
  <c r="U281" i="3"/>
  <c r="AB231" i="3"/>
  <c r="AB222" i="3"/>
  <c r="AB219" i="3"/>
  <c r="AB146" i="3"/>
  <c r="U138" i="3"/>
  <c r="AB105" i="3"/>
  <c r="AB335" i="3"/>
  <c r="AB193" i="3"/>
  <c r="AB157" i="3"/>
  <c r="AB140" i="3"/>
  <c r="U73" i="3"/>
  <c r="AB237" i="3"/>
  <c r="U289" i="3"/>
  <c r="AB254" i="3"/>
  <c r="U228" i="3"/>
  <c r="U211" i="3"/>
  <c r="AB190" i="3"/>
  <c r="AB175" i="3"/>
  <c r="AB169" i="3"/>
  <c r="AB163" i="3"/>
  <c r="AB160" i="3"/>
  <c r="U126" i="3"/>
  <c r="U28" i="3"/>
  <c r="U25" i="3"/>
  <c r="U339" i="3"/>
  <c r="U298" i="3"/>
  <c r="U295" i="3"/>
  <c r="U243" i="3"/>
  <c r="U146" i="3"/>
  <c r="U123" i="3"/>
  <c r="AB326" i="3"/>
  <c r="AB306" i="3"/>
  <c r="AB274" i="3"/>
  <c r="AB251" i="3"/>
  <c r="U222" i="3"/>
  <c r="AB204" i="3"/>
  <c r="AB128" i="3"/>
  <c r="U70" i="3"/>
  <c r="U237" i="3"/>
  <c r="U166" i="3"/>
  <c r="U160" i="3"/>
  <c r="U154" i="3"/>
  <c r="AB148" i="3"/>
  <c r="AB113" i="3"/>
  <c r="AB84" i="3"/>
  <c r="AB296" i="3"/>
  <c r="AB93" i="3"/>
  <c r="U251" i="3"/>
  <c r="AB90" i="3"/>
  <c r="U291" i="3"/>
  <c r="U259" i="3"/>
  <c r="AB239" i="3"/>
  <c r="AB230" i="3"/>
  <c r="AB227" i="3"/>
  <c r="AB168" i="3"/>
  <c r="AB156" i="3"/>
  <c r="U131" i="3"/>
  <c r="AB104" i="3"/>
  <c r="U84" i="3"/>
  <c r="AB81" i="3"/>
  <c r="U78" i="3"/>
  <c r="AB268" i="3"/>
  <c r="AB242" i="3"/>
  <c r="AB233" i="3"/>
  <c r="AB224" i="3"/>
  <c r="AB201" i="3"/>
  <c r="AB195" i="3"/>
  <c r="AB159" i="3"/>
  <c r="AB101" i="3"/>
  <c r="U90" i="3"/>
  <c r="AB69" i="3"/>
  <c r="U328" i="3"/>
  <c r="AB323" i="3"/>
  <c r="U210" i="3"/>
  <c r="U340" i="3"/>
  <c r="U262" i="3"/>
  <c r="U125" i="3"/>
  <c r="U314" i="3"/>
  <c r="AB177" i="3"/>
  <c r="U122" i="3"/>
  <c r="AB158" i="3"/>
  <c r="AB291" i="3"/>
  <c r="AB297" i="3"/>
  <c r="U303" i="3"/>
  <c r="AB334" i="3"/>
  <c r="U300" i="3"/>
  <c r="U294" i="3"/>
  <c r="AB279" i="3"/>
  <c r="U230" i="3"/>
  <c r="AB180" i="3"/>
  <c r="AB339" i="3"/>
  <c r="AB115" i="3"/>
  <c r="AB86" i="3"/>
  <c r="AB77" i="3"/>
  <c r="AB68" i="3"/>
  <c r="U51" i="3"/>
  <c r="U257" i="3"/>
  <c r="AB271" i="3"/>
  <c r="AB207" i="3"/>
  <c r="U143" i="3"/>
  <c r="AB337" i="3"/>
  <c r="U332" i="3"/>
  <c r="AB314" i="3"/>
  <c r="U268" i="3"/>
  <c r="AB311" i="3"/>
  <c r="U148" i="3"/>
  <c r="AB331" i="3"/>
  <c r="AB250" i="3"/>
  <c r="AB212" i="3"/>
  <c r="U116" i="3"/>
  <c r="U113" i="3"/>
  <c r="U33" i="3"/>
  <c r="U136" i="3"/>
  <c r="AB287" i="3"/>
  <c r="AB106" i="3"/>
  <c r="AB319" i="3"/>
  <c r="AB217" i="3"/>
  <c r="U67" i="3"/>
  <c r="U283" i="3"/>
  <c r="U219" i="3"/>
  <c r="AB340" i="3"/>
  <c r="AB75" i="3"/>
  <c r="U306" i="3"/>
  <c r="AB317" i="3"/>
  <c r="U297" i="3"/>
  <c r="U288" i="3"/>
  <c r="AB293" i="3"/>
  <c r="U276" i="3"/>
  <c r="AB264" i="3"/>
  <c r="AB136" i="3"/>
  <c r="AB133" i="3"/>
  <c r="AB124" i="3"/>
  <c r="AB121" i="3"/>
  <c r="AB95" i="3"/>
  <c r="AB29" i="3"/>
  <c r="AB299" i="3"/>
  <c r="AB112" i="3"/>
  <c r="AB229" i="3"/>
  <c r="U315" i="3"/>
  <c r="AB262" i="3"/>
  <c r="U175" i="3"/>
  <c r="AB55" i="3"/>
  <c r="AB72" i="3"/>
  <c r="AB320" i="3"/>
  <c r="U317" i="3"/>
  <c r="U285" i="3"/>
  <c r="U236" i="3"/>
  <c r="U233" i="3"/>
  <c r="U224" i="3"/>
  <c r="U192" i="3"/>
  <c r="U183" i="3"/>
  <c r="U63" i="3"/>
  <c r="AB54" i="3"/>
  <c r="AB20" i="3"/>
  <c r="AB40" i="3"/>
  <c r="AB44" i="3"/>
  <c r="AB26" i="3"/>
  <c r="U23" i="3"/>
  <c r="AB50" i="3"/>
  <c r="U50" i="3"/>
  <c r="AB22" i="3"/>
  <c r="AB37" i="3"/>
  <c r="AB31" i="3"/>
  <c r="AB25" i="3"/>
  <c r="AB52" i="3"/>
  <c r="AB49" i="3"/>
  <c r="AB34" i="3"/>
  <c r="U46" i="3"/>
  <c r="U35" i="3"/>
  <c r="U53" i="3"/>
  <c r="AB28" i="3"/>
  <c r="AB42" i="3"/>
  <c r="AB33" i="3"/>
  <c r="AB21" i="3"/>
  <c r="AB18" i="3"/>
  <c r="AB30" i="3"/>
  <c r="U43" i="3"/>
  <c r="U41" i="3"/>
  <c r="U39" i="3"/>
  <c r="AB39" i="3"/>
  <c r="U38" i="3"/>
  <c r="U34" i="3"/>
  <c r="U30" i="3"/>
  <c r="U26" i="3"/>
  <c r="U22" i="3"/>
  <c r="AB16" i="3"/>
  <c r="AB15" i="3"/>
  <c r="V221" i="3"/>
  <c r="V249" i="3"/>
  <c r="V115" i="3"/>
  <c r="V178" i="3"/>
  <c r="V132" i="3"/>
  <c r="V339" i="3"/>
  <c r="V235" i="3"/>
  <c r="V83" i="3"/>
  <c r="V137" i="3"/>
  <c r="V277" i="3"/>
  <c r="V253" i="3"/>
  <c r="V105" i="3"/>
  <c r="V251" i="3"/>
  <c r="V324" i="3"/>
  <c r="V275" i="3"/>
  <c r="V255" i="3"/>
  <c r="V310" i="3"/>
  <c r="V33" i="3"/>
  <c r="V333" i="3"/>
  <c r="V343" i="3"/>
  <c r="V285" i="3"/>
  <c r="V107" i="3"/>
  <c r="V293" i="3"/>
  <c r="V283" i="3"/>
  <c r="V303" i="3"/>
  <c r="V160" i="3"/>
  <c r="V122" i="3"/>
  <c r="V335" i="3"/>
  <c r="V297" i="3"/>
  <c r="V301" i="3"/>
  <c r="V259" i="3"/>
  <c r="V112" i="3"/>
  <c r="V305" i="3"/>
  <c r="V244" i="3"/>
  <c r="V204" i="3"/>
  <c r="V98" i="3"/>
  <c r="V211" i="3"/>
  <c r="V192" i="3"/>
  <c r="V16" i="3"/>
  <c r="V319" i="3"/>
  <c r="V232" i="3"/>
  <c r="V100" i="3"/>
  <c r="V77" i="3"/>
  <c r="V64" i="3"/>
  <c r="V323" i="3"/>
  <c r="V313" i="3"/>
  <c r="V104" i="3"/>
  <c r="V24" i="3"/>
  <c r="V250" i="3"/>
  <c r="V51" i="3"/>
  <c r="V327" i="3"/>
  <c r="V272" i="3"/>
  <c r="V278" i="3"/>
  <c r="V276" i="3"/>
  <c r="V248" i="3"/>
  <c r="V213" i="3"/>
  <c r="V106" i="3"/>
  <c r="V84" i="3"/>
  <c r="V311" i="3"/>
  <c r="V208" i="3"/>
  <c r="V284" i="3"/>
  <c r="V331" i="3"/>
  <c r="V336" i="3"/>
  <c r="V147" i="3"/>
  <c r="V88" i="3"/>
  <c r="V315" i="3"/>
  <c r="V236" i="3"/>
  <c r="V29" i="3"/>
  <c r="V138" i="3"/>
  <c r="V288" i="3"/>
  <c r="V56" i="3"/>
  <c r="V290" i="3"/>
  <c r="V325" i="3"/>
  <c r="V340" i="3"/>
  <c r="V302" i="3"/>
  <c r="V89" i="3"/>
  <c r="V321" i="3"/>
  <c r="V152" i="3"/>
  <c r="V93" i="3"/>
  <c r="V229" i="3"/>
  <c r="V215" i="3"/>
  <c r="V140" i="3"/>
  <c r="V292" i="3"/>
  <c r="V280" i="3"/>
  <c r="V265" i="3"/>
  <c r="V298" i="3"/>
  <c r="V217" i="3"/>
  <c r="V176" i="3"/>
  <c r="V128" i="3"/>
  <c r="V123" i="3"/>
  <c r="V328" i="3"/>
  <c r="V296" i="3"/>
  <c r="V97" i="3"/>
  <c r="V267" i="3"/>
  <c r="V258" i="3"/>
  <c r="V113" i="3"/>
  <c r="V99" i="3"/>
  <c r="V63" i="3"/>
  <c r="V225" i="3"/>
  <c r="V111" i="3"/>
  <c r="V320" i="3"/>
  <c r="V186" i="3"/>
  <c r="V173" i="3"/>
  <c r="V151" i="3"/>
  <c r="V130" i="3"/>
  <c r="V286" i="3"/>
  <c r="V58" i="3"/>
  <c r="V50" i="3"/>
  <c r="V326" i="3"/>
  <c r="V318" i="3"/>
  <c r="V314" i="3"/>
  <c r="V40" i="3"/>
  <c r="V241" i="3"/>
  <c r="V237" i="3"/>
  <c r="V223" i="3"/>
  <c r="V103" i="3"/>
  <c r="V91" i="3"/>
  <c r="V87" i="3"/>
  <c r="V85" i="3"/>
  <c r="V69" i="3"/>
  <c r="V334" i="3"/>
  <c r="V312" i="3"/>
  <c r="V295" i="3"/>
  <c r="V171" i="3"/>
  <c r="V71" i="3"/>
  <c r="V332" i="3"/>
  <c r="V180" i="3"/>
  <c r="V168" i="3"/>
  <c r="V31" i="3"/>
  <c r="V161" i="3"/>
  <c r="V148" i="3"/>
  <c r="V146" i="3"/>
  <c r="V41" i="3"/>
  <c r="V306" i="3"/>
  <c r="V234" i="3"/>
  <c r="V224" i="3"/>
  <c r="V205" i="3"/>
  <c r="V197" i="3"/>
  <c r="V184" i="3"/>
  <c r="V154" i="3"/>
  <c r="V131" i="3"/>
  <c r="V240" i="3"/>
  <c r="V209" i="3"/>
  <c r="V203" i="3"/>
  <c r="V199" i="3"/>
  <c r="V144" i="3"/>
  <c r="V90" i="3"/>
  <c r="V80" i="3"/>
  <c r="V61" i="3"/>
  <c r="V53" i="3"/>
  <c r="V337" i="3"/>
  <c r="V282" i="3"/>
  <c r="V227" i="3"/>
  <c r="V202" i="3"/>
  <c r="V196" i="3"/>
  <c r="V139" i="3"/>
  <c r="V129" i="3"/>
  <c r="V43" i="3"/>
  <c r="V26" i="3"/>
  <c r="V75" i="3"/>
  <c r="V342" i="3"/>
  <c r="V316" i="3"/>
  <c r="V309" i="3"/>
  <c r="V307" i="3"/>
  <c r="V287" i="3"/>
  <c r="V242" i="3"/>
  <c r="V194" i="3"/>
  <c r="V65" i="3"/>
  <c r="V18" i="3"/>
  <c r="V201" i="3"/>
  <c r="V191" i="3"/>
  <c r="V159" i="3"/>
  <c r="V114" i="3"/>
  <c r="V281" i="3"/>
  <c r="V247" i="3"/>
  <c r="V218" i="3"/>
  <c r="V177" i="3"/>
  <c r="V175" i="3"/>
  <c r="V120" i="3"/>
  <c r="V76" i="3"/>
  <c r="V74" i="3"/>
  <c r="V341" i="3"/>
  <c r="V220" i="3"/>
  <c r="V157" i="3"/>
  <c r="V136" i="3"/>
  <c r="V266" i="3"/>
  <c r="V329" i="3"/>
  <c r="V308" i="3"/>
  <c r="V260" i="3"/>
  <c r="V216" i="3"/>
  <c r="V189" i="3"/>
  <c r="V185" i="3"/>
  <c r="V169" i="3"/>
  <c r="V165" i="3"/>
  <c r="V155" i="3"/>
  <c r="V153" i="3"/>
  <c r="V300" i="3"/>
  <c r="V270" i="3"/>
  <c r="V239" i="3"/>
  <c r="V164" i="3"/>
  <c r="V143" i="3"/>
  <c r="V125" i="3"/>
  <c r="V95" i="3"/>
  <c r="V263" i="3"/>
  <c r="V256" i="3"/>
  <c r="V187" i="3"/>
  <c r="V141" i="3"/>
  <c r="V116" i="3"/>
  <c r="V67" i="3"/>
  <c r="V48" i="3"/>
  <c r="V42" i="3"/>
  <c r="V36" i="3"/>
  <c r="V19" i="3"/>
  <c r="V15" i="3"/>
  <c r="V23" i="3"/>
  <c r="V188" i="3"/>
  <c r="V156" i="3"/>
  <c r="V252" i="3"/>
  <c r="V207" i="3"/>
  <c r="V181" i="3"/>
  <c r="V172" i="3"/>
  <c r="V149" i="3"/>
  <c r="V135" i="3"/>
  <c r="V117" i="3"/>
  <c r="V57" i="3"/>
  <c r="V47" i="3"/>
  <c r="V25" i="3"/>
  <c r="V101" i="3"/>
  <c r="V245" i="3"/>
  <c r="V338" i="3"/>
  <c r="V269" i="3"/>
  <c r="V226" i="3"/>
  <c r="V304" i="3"/>
  <c r="V299" i="3"/>
  <c r="V200" i="3"/>
  <c r="V163" i="3"/>
  <c r="V124" i="3"/>
  <c r="V81" i="3"/>
  <c r="V79" i="3"/>
  <c r="V264" i="3"/>
  <c r="V330" i="3"/>
  <c r="V322" i="3"/>
  <c r="V294" i="3"/>
  <c r="V289" i="3"/>
  <c r="V274" i="3"/>
  <c r="V257" i="3"/>
  <c r="V231" i="3"/>
  <c r="V193" i="3"/>
  <c r="V179" i="3"/>
  <c r="V133" i="3"/>
  <c r="V108" i="3"/>
  <c r="V45" i="3"/>
  <c r="V317" i="3"/>
  <c r="V219" i="3"/>
  <c r="V170" i="3"/>
  <c r="V55" i="3"/>
  <c r="V39" i="3"/>
  <c r="V35" i="3"/>
  <c r="V127" i="3"/>
  <c r="V72" i="3"/>
  <c r="V60" i="3"/>
  <c r="V21" i="3"/>
  <c r="V17" i="3"/>
  <c r="V291" i="3"/>
  <c r="V273" i="3"/>
  <c r="V268" i="3"/>
  <c r="V212" i="3"/>
  <c r="V183" i="3"/>
  <c r="V82" i="3"/>
  <c r="V68" i="3"/>
  <c r="V34" i="3"/>
  <c r="V73" i="3"/>
  <c r="V52" i="3"/>
  <c r="V145" i="3"/>
  <c r="V121" i="3"/>
  <c r="V109" i="3"/>
  <c r="V92" i="3"/>
  <c r="V66" i="3"/>
  <c r="V28" i="3"/>
  <c r="V44" i="3"/>
  <c r="V271" i="3"/>
  <c r="V243" i="3"/>
  <c r="V210" i="3"/>
  <c r="V167" i="3"/>
  <c r="V96" i="3"/>
  <c r="V49" i="3"/>
  <c r="V279" i="3"/>
  <c r="V261" i="3"/>
  <c r="V233" i="3"/>
  <c r="V228" i="3"/>
  <c r="V195" i="3"/>
  <c r="V162" i="3"/>
  <c r="V119" i="3"/>
  <c r="V59" i="3"/>
  <c r="V27" i="3"/>
  <c r="V32" i="3"/>
  <c r="V20" i="3"/>
  <c r="V37" i="3"/>
  <c r="V262" i="3"/>
  <c r="V254" i="3"/>
  <c r="V246" i="3"/>
  <c r="V238" i="3"/>
  <c r="V230" i="3"/>
  <c r="V222" i="3"/>
  <c r="V214" i="3"/>
  <c r="V206" i="3"/>
  <c r="V198" i="3"/>
  <c r="V190" i="3"/>
  <c r="V182" i="3"/>
  <c r="V174" i="3"/>
  <c r="V166" i="3"/>
  <c r="V158" i="3"/>
  <c r="V150" i="3"/>
  <c r="V142" i="3"/>
  <c r="V134" i="3"/>
  <c r="V126" i="3"/>
  <c r="V118" i="3"/>
  <c r="V110" i="3"/>
  <c r="V102" i="3"/>
  <c r="V94" i="3"/>
  <c r="V86" i="3"/>
  <c r="V78" i="3"/>
  <c r="V70" i="3"/>
  <c r="V62" i="3"/>
  <c r="V54" i="3"/>
  <c r="V46" i="3"/>
  <c r="V38" i="3"/>
  <c r="V30" i="3"/>
  <c r="V22" i="3"/>
  <c r="AB281" i="3"/>
  <c r="U249" i="3"/>
  <c r="AB329" i="3"/>
  <c r="U101" i="3"/>
  <c r="U312" i="3"/>
  <c r="U193" i="3"/>
  <c r="AB341" i="3"/>
  <c r="U320" i="3"/>
  <c r="U198" i="3"/>
  <c r="AB165" i="3"/>
  <c r="U267" i="3"/>
  <c r="AB200" i="3"/>
  <c r="AB139" i="3"/>
  <c r="U258" i="3"/>
  <c r="U316" i="3"/>
  <c r="AB202" i="3"/>
  <c r="U308" i="3"/>
  <c r="AB255" i="3"/>
  <c r="U330" i="3"/>
  <c r="AB127" i="3"/>
  <c r="U205" i="3"/>
  <c r="U156" i="3"/>
  <c r="U99" i="3"/>
  <c r="U58" i="3"/>
  <c r="U322" i="3"/>
  <c r="U310" i="3"/>
  <c r="U207" i="3"/>
  <c r="U163" i="3"/>
  <c r="U158" i="3"/>
  <c r="AB94" i="3"/>
  <c r="AB289" i="3"/>
  <c r="AB197" i="3"/>
  <c r="AB167" i="3"/>
  <c r="U341" i="3"/>
  <c r="U216" i="3"/>
  <c r="AB185" i="3"/>
  <c r="AB172" i="3"/>
  <c r="U127" i="3"/>
  <c r="U115" i="3"/>
  <c r="U110" i="3"/>
  <c r="U55" i="3"/>
  <c r="U47" i="3"/>
  <c r="U153" i="3"/>
  <c r="U92" i="3"/>
  <c r="U269" i="3"/>
  <c r="U279" i="3"/>
  <c r="U271" i="3"/>
  <c r="U235" i="3"/>
  <c r="U343" i="3"/>
  <c r="U255" i="3"/>
  <c r="AB307" i="3"/>
  <c r="U242" i="3"/>
  <c r="U188" i="3"/>
  <c r="U223" i="3"/>
  <c r="U190" i="3"/>
  <c r="U107" i="3"/>
  <c r="U293" i="3"/>
  <c r="AB276" i="3"/>
  <c r="AB246" i="3"/>
  <c r="U180" i="3"/>
  <c r="AB143" i="3"/>
  <c r="AB119" i="3"/>
  <c r="AB109" i="3"/>
  <c r="AB194" i="3"/>
  <c r="U129" i="3"/>
  <c r="U244" i="3"/>
  <c r="U177" i="3"/>
  <c r="U167" i="3"/>
  <c r="U124" i="3"/>
  <c r="U80" i="3"/>
  <c r="U134" i="3"/>
  <c r="U261" i="3"/>
  <c r="U182" i="3"/>
  <c r="U174" i="3"/>
  <c r="U172" i="3"/>
  <c r="U162" i="3"/>
  <c r="U109" i="3"/>
  <c r="U27" i="3"/>
  <c r="U24" i="3"/>
  <c r="U234" i="3"/>
  <c r="AB108" i="3"/>
  <c r="U69" i="3"/>
  <c r="U169" i="3"/>
  <c r="U40" i="3"/>
  <c r="U248" i="3"/>
  <c r="AB238" i="3"/>
  <c r="AB130" i="3"/>
  <c r="AB53" i="3"/>
  <c r="AB280" i="3"/>
  <c r="U287" i="3"/>
  <c r="U266" i="3"/>
  <c r="AB336" i="3"/>
  <c r="U305" i="3"/>
  <c r="U321" i="3"/>
  <c r="U220" i="3"/>
  <c r="AB147" i="3"/>
  <c r="AB56" i="3"/>
  <c r="U274" i="3"/>
  <c r="U263" i="3"/>
  <c r="U179" i="3"/>
  <c r="AB161" i="3"/>
  <c r="U184" i="3"/>
  <c r="AB125" i="3"/>
  <c r="U111" i="3"/>
  <c r="U79" i="3"/>
  <c r="AB245" i="3"/>
  <c r="AB142" i="3"/>
  <c r="AB58" i="3"/>
  <c r="U325" i="3"/>
  <c r="AB260" i="3"/>
  <c r="U301" i="3"/>
  <c r="U48" i="3"/>
  <c r="U280" i="3"/>
  <c r="AB247" i="3"/>
  <c r="U217" i="3"/>
  <c r="U97" i="3"/>
  <c r="U309" i="3"/>
  <c r="U323" i="3"/>
  <c r="U246" i="3"/>
  <c r="U304" i="3"/>
  <c r="U238" i="3"/>
  <c r="U201" i="3"/>
  <c r="AB92" i="3"/>
  <c r="U135" i="3"/>
  <c r="U120" i="3"/>
  <c r="U106" i="3"/>
  <c r="U102" i="3"/>
  <c r="AB60" i="3"/>
  <c r="U56" i="3"/>
  <c r="AB176" i="3"/>
  <c r="U176" i="3"/>
  <c r="AB171" i="3"/>
  <c r="U119" i="3"/>
  <c r="U117" i="3"/>
  <c r="U16" i="3"/>
  <c r="AB78" i="3"/>
  <c r="AB321" i="3"/>
  <c r="U278" i="3"/>
  <c r="AB285" i="3"/>
  <c r="AB265" i="3"/>
  <c r="U245" i="3"/>
  <c r="U214" i="3"/>
  <c r="U157" i="3"/>
  <c r="U114" i="3"/>
  <c r="U64" i="3"/>
  <c r="AB41" i="3"/>
  <c r="AB205" i="3"/>
  <c r="U178" i="3"/>
  <c r="AB328" i="3"/>
  <c r="AB302" i="3"/>
  <c r="U270" i="3"/>
  <c r="U218" i="3"/>
  <c r="AB63" i="3"/>
  <c r="U57" i="3"/>
  <c r="U66" i="3"/>
  <c r="U181" i="3"/>
  <c r="U171" i="3"/>
  <c r="U104" i="3"/>
  <c r="U60" i="3"/>
  <c r="U231" i="3"/>
  <c r="AB188" i="3"/>
  <c r="AB178" i="3"/>
  <c r="AB162" i="3"/>
  <c r="U86" i="3"/>
  <c r="U36" i="3"/>
  <c r="AB292" i="3"/>
  <c r="U252" i="3"/>
  <c r="AB170" i="3"/>
  <c r="U81" i="3"/>
  <c r="AB70" i="3"/>
  <c r="U52" i="3"/>
  <c r="AB235" i="3"/>
  <c r="U42" i="3"/>
  <c r="U37" i="3"/>
  <c r="U338" i="3"/>
  <c r="AB46" i="3"/>
  <c r="AB208" i="3"/>
  <c r="AB181" i="3"/>
  <c r="AB98" i="3"/>
  <c r="U93" i="3"/>
  <c r="U229" i="3"/>
  <c r="U159" i="3"/>
  <c r="U75" i="3"/>
  <c r="AB89" i="3"/>
  <c r="AB236" i="3"/>
  <c r="AB198" i="3"/>
  <c r="U139" i="3"/>
  <c r="U89" i="3"/>
  <c r="AB66" i="3"/>
  <c r="AB51" i="3"/>
  <c r="AB43" i="3"/>
  <c r="AB131" i="3"/>
  <c r="AB122" i="3"/>
  <c r="U105" i="3"/>
  <c r="U85" i="3"/>
  <c r="AB64" i="3"/>
  <c r="AB27" i="3"/>
  <c r="U19" i="3"/>
  <c r="AB210" i="3"/>
  <c r="AB184" i="3"/>
  <c r="U20" i="3"/>
  <c r="U18" i="3"/>
  <c r="AB47" i="3"/>
  <c r="U44" i="3"/>
  <c r="AB19" i="3"/>
  <c r="U91" i="3"/>
  <c r="U77" i="3"/>
  <c r="U49" i="3"/>
  <c r="U21" i="3"/>
  <c r="U17" i="3"/>
  <c r="U45" i="3"/>
  <c r="AB24" i="3"/>
  <c r="U32" i="3"/>
  <c r="U15" i="3"/>
  <c r="U61" i="3"/>
  <c r="U29" i="3"/>
  <c r="AB35" i="3"/>
  <c r="U14" i="3"/>
  <c r="AB14" i="3"/>
  <c r="D15" i="3"/>
  <c r="D16" i="3" s="1"/>
  <c r="D17" i="3" s="1"/>
  <c r="D18" i="3" s="1"/>
  <c r="D19" i="3" s="1"/>
  <c r="D20" i="3" s="1"/>
  <c r="D21" i="3" s="1"/>
  <c r="D22" i="3" s="1"/>
  <c r="D23" i="3" s="1"/>
  <c r="D24" i="3" s="1"/>
  <c r="D25" i="3" s="1"/>
  <c r="D26" i="3" s="1"/>
  <c r="D27" i="3" s="1"/>
  <c r="D28" i="3" s="1"/>
  <c r="D29" i="3" s="1"/>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D61" i="3" s="1"/>
  <c r="D62" i="3" s="1"/>
  <c r="D63" i="3" s="1"/>
  <c r="D64" i="3" s="1"/>
  <c r="D65" i="3" s="1"/>
  <c r="D66" i="3" s="1"/>
  <c r="D67" i="3" s="1"/>
  <c r="D68" i="3" s="1"/>
  <c r="D69" i="3" s="1"/>
  <c r="D70" i="3" s="1"/>
  <c r="D71" i="3" s="1"/>
  <c r="D72" i="3" s="1"/>
  <c r="D73" i="3" s="1"/>
  <c r="D74" i="3" s="1"/>
  <c r="D75" i="3" s="1"/>
  <c r="D76" i="3" s="1"/>
  <c r="D77" i="3" s="1"/>
  <c r="D78" i="3" s="1"/>
  <c r="D79" i="3" s="1"/>
  <c r="D80" i="3" s="1"/>
  <c r="D81" i="3" s="1"/>
  <c r="D82" i="3" s="1"/>
  <c r="D83" i="3" s="1"/>
  <c r="D84" i="3" s="1"/>
  <c r="D85" i="3" s="1"/>
  <c r="D86" i="3" s="1"/>
  <c r="D87" i="3" s="1"/>
  <c r="D88" i="3" s="1"/>
  <c r="D89" i="3" s="1"/>
  <c r="D90" i="3" s="1"/>
  <c r="D91" i="3" s="1"/>
  <c r="D92" i="3" s="1"/>
  <c r="D93" i="3" s="1"/>
  <c r="D94" i="3" s="1"/>
  <c r="D95" i="3" s="1"/>
  <c r="D96" i="3" s="1"/>
  <c r="D97" i="3" s="1"/>
  <c r="D98" i="3" s="1"/>
  <c r="D99" i="3" s="1"/>
  <c r="D100" i="3" s="1"/>
  <c r="D101" i="3" s="1"/>
  <c r="D102" i="3" s="1"/>
  <c r="D103" i="3" s="1"/>
  <c r="D104" i="3" s="1"/>
  <c r="D105" i="3" s="1"/>
  <c r="D106" i="3" s="1"/>
  <c r="D107" i="3" s="1"/>
  <c r="D108" i="3" s="1"/>
  <c r="D109" i="3" s="1"/>
  <c r="D110" i="3" s="1"/>
  <c r="D111" i="3" s="1"/>
  <c r="D112" i="3" s="1"/>
  <c r="D113" i="3" s="1"/>
  <c r="D114" i="3" s="1"/>
  <c r="D115" i="3" s="1"/>
  <c r="D116" i="3" s="1"/>
  <c r="D117" i="3" s="1"/>
  <c r="D118" i="3" s="1"/>
  <c r="D119" i="3" s="1"/>
  <c r="D120" i="3" s="1"/>
  <c r="D121" i="3" s="1"/>
  <c r="D122" i="3" s="1"/>
  <c r="D123" i="3" s="1"/>
  <c r="D124" i="3" s="1"/>
  <c r="D125" i="3" s="1"/>
  <c r="D126" i="3" s="1"/>
  <c r="D127" i="3" s="1"/>
  <c r="D128" i="3" s="1"/>
  <c r="D129" i="3" s="1"/>
  <c r="D130" i="3" s="1"/>
  <c r="D131" i="3" s="1"/>
  <c r="D132" i="3" s="1"/>
  <c r="D133" i="3" s="1"/>
  <c r="D134" i="3" s="1"/>
  <c r="D135" i="3" s="1"/>
  <c r="D136" i="3" s="1"/>
  <c r="D137" i="3" s="1"/>
  <c r="D138" i="3" s="1"/>
  <c r="D139" i="3" s="1"/>
  <c r="D140" i="3" s="1"/>
  <c r="D141" i="3" s="1"/>
  <c r="D142" i="3" s="1"/>
  <c r="D143" i="3" s="1"/>
  <c r="D144" i="3" s="1"/>
  <c r="D145" i="3" s="1"/>
  <c r="D146" i="3" s="1"/>
  <c r="D147" i="3" s="1"/>
  <c r="D148" i="3" s="1"/>
  <c r="D149" i="3" s="1"/>
  <c r="D150" i="3" s="1"/>
  <c r="D151" i="3" s="1"/>
  <c r="D152" i="3" s="1"/>
  <c r="D153" i="3" s="1"/>
  <c r="D154" i="3" s="1"/>
  <c r="D155" i="3" s="1"/>
  <c r="D156" i="3" s="1"/>
  <c r="D157" i="3" s="1"/>
  <c r="D158" i="3" s="1"/>
  <c r="D159" i="3" s="1"/>
  <c r="D160" i="3" s="1"/>
  <c r="D161" i="3" s="1"/>
  <c r="D162" i="3" s="1"/>
  <c r="D163" i="3" s="1"/>
  <c r="D164" i="3" s="1"/>
  <c r="D165" i="3" s="1"/>
  <c r="D166" i="3" s="1"/>
  <c r="D167" i="3" s="1"/>
  <c r="D168" i="3" s="1"/>
  <c r="D169" i="3" s="1"/>
  <c r="D170" i="3" s="1"/>
  <c r="D171" i="3" s="1"/>
  <c r="D172" i="3" s="1"/>
  <c r="D173" i="3" s="1"/>
  <c r="D174" i="3" s="1"/>
  <c r="D175" i="3" s="1"/>
  <c r="D176" i="3" s="1"/>
  <c r="D177" i="3" s="1"/>
  <c r="D178" i="3" s="1"/>
  <c r="E33" i="1"/>
  <c r="G3" i="4"/>
  <c r="B20" i="6"/>
  <c r="B22" i="6" s="1"/>
  <c r="G4" i="4"/>
  <c r="D9" i="12"/>
  <c r="D8" i="12"/>
  <c r="D7" i="12"/>
  <c r="D6" i="12"/>
  <c r="D5" i="12"/>
  <c r="D4" i="12"/>
  <c r="D3" i="12"/>
  <c r="D9" i="11"/>
  <c r="D8" i="11"/>
  <c r="D7" i="11"/>
  <c r="D6" i="11"/>
  <c r="D5" i="11"/>
  <c r="D4" i="11"/>
  <c r="D3" i="11"/>
  <c r="L28" i="10"/>
  <c r="L30" i="10"/>
  <c r="L32" i="10"/>
  <c r="L34" i="10"/>
  <c r="L36" i="10"/>
  <c r="L38" i="10"/>
  <c r="L40" i="10"/>
  <c r="L60" i="10"/>
  <c r="L104" i="10"/>
  <c r="L106" i="10"/>
  <c r="L108" i="10"/>
  <c r="L110" i="10"/>
  <c r="K26" i="10"/>
  <c r="K28" i="10"/>
  <c r="K30" i="10"/>
  <c r="K32" i="10"/>
  <c r="K34" i="10"/>
  <c r="K36" i="10"/>
  <c r="K38" i="10"/>
  <c r="K40" i="10"/>
  <c r="K42" i="10"/>
  <c r="K44" i="10"/>
  <c r="K46" i="10"/>
  <c r="K48" i="10"/>
  <c r="K50" i="10"/>
  <c r="K52" i="10"/>
  <c r="K54" i="10"/>
  <c r="K56" i="10"/>
  <c r="K58" i="10"/>
  <c r="K60" i="10"/>
  <c r="K62" i="10"/>
  <c r="K64" i="10"/>
  <c r="K66" i="10"/>
  <c r="K68" i="10"/>
  <c r="K70" i="10"/>
  <c r="K72" i="10"/>
  <c r="K74" i="10"/>
  <c r="K76" i="10"/>
  <c r="K78" i="10"/>
  <c r="K80" i="10"/>
  <c r="K82" i="10"/>
  <c r="K84" i="10"/>
  <c r="K86" i="10"/>
  <c r="K88" i="10"/>
  <c r="K90" i="10"/>
  <c r="K92" i="10"/>
  <c r="K94" i="10"/>
  <c r="K96" i="10"/>
  <c r="K98" i="10"/>
  <c r="K100" i="10"/>
  <c r="K102" i="10"/>
  <c r="K104" i="10"/>
  <c r="K106" i="10"/>
  <c r="K108" i="10"/>
  <c r="K110" i="10"/>
  <c r="K112" i="10"/>
  <c r="K22" i="10"/>
  <c r="K24" i="10"/>
  <c r="K14" i="10"/>
  <c r="K16" i="10"/>
  <c r="K18" i="10"/>
  <c r="K20" i="10"/>
  <c r="F24" i="7"/>
  <c r="I26" i="10"/>
  <c r="J26" i="10" s="1"/>
  <c r="L26" i="10" s="1"/>
  <c r="I28" i="10"/>
  <c r="J28" i="10" s="1"/>
  <c r="I30" i="10"/>
  <c r="J30" i="10" s="1"/>
  <c r="I32" i="10"/>
  <c r="J32" i="10" s="1"/>
  <c r="I34" i="10"/>
  <c r="J34" i="10" s="1"/>
  <c r="I36" i="10"/>
  <c r="J36" i="10" s="1"/>
  <c r="I38" i="10"/>
  <c r="J38" i="10" s="1"/>
  <c r="I40" i="10"/>
  <c r="J40" i="10"/>
  <c r="I42" i="10"/>
  <c r="J42" i="10" s="1"/>
  <c r="L42" i="10" s="1"/>
  <c r="I44" i="10"/>
  <c r="J44" i="10" s="1"/>
  <c r="L44" i="10" s="1"/>
  <c r="I46" i="10"/>
  <c r="J46" i="10" s="1"/>
  <c r="L46" i="10" s="1"/>
  <c r="I48" i="10"/>
  <c r="J48" i="10" s="1"/>
  <c r="L48" i="10" s="1"/>
  <c r="I50" i="10"/>
  <c r="J50" i="10" s="1"/>
  <c r="L50" i="10" s="1"/>
  <c r="I52" i="10"/>
  <c r="J52" i="10" s="1"/>
  <c r="L52" i="10" s="1"/>
  <c r="I54" i="10"/>
  <c r="J54" i="10" s="1"/>
  <c r="L54" i="10" s="1"/>
  <c r="I56" i="10"/>
  <c r="J56" i="10" s="1"/>
  <c r="L56" i="10" s="1"/>
  <c r="I58" i="10"/>
  <c r="J58" i="10" s="1"/>
  <c r="L58" i="10" s="1"/>
  <c r="I60" i="10"/>
  <c r="J60" i="10" s="1"/>
  <c r="I62" i="10"/>
  <c r="J62" i="10"/>
  <c r="L62" i="10" s="1"/>
  <c r="I64" i="10"/>
  <c r="J64" i="10" s="1"/>
  <c r="L64" i="10" s="1"/>
  <c r="I66" i="10"/>
  <c r="J66" i="10" s="1"/>
  <c r="L66" i="10" s="1"/>
  <c r="I68" i="10"/>
  <c r="J68" i="10" s="1"/>
  <c r="L68" i="10" s="1"/>
  <c r="I70" i="10"/>
  <c r="J70" i="10" s="1"/>
  <c r="L70" i="10" s="1"/>
  <c r="I72" i="10"/>
  <c r="J72" i="10"/>
  <c r="L72" i="10" s="1"/>
  <c r="I74" i="10"/>
  <c r="J74" i="10" s="1"/>
  <c r="L74" i="10" s="1"/>
  <c r="I76" i="10"/>
  <c r="J76" i="10" s="1"/>
  <c r="L76" i="10" s="1"/>
  <c r="I78" i="10"/>
  <c r="J78" i="10" s="1"/>
  <c r="L78" i="10" s="1"/>
  <c r="I80" i="10"/>
  <c r="J80" i="10" s="1"/>
  <c r="L80" i="10" s="1"/>
  <c r="I82" i="10"/>
  <c r="J82" i="10" s="1"/>
  <c r="L82" i="10" s="1"/>
  <c r="I84" i="10"/>
  <c r="J84" i="10" s="1"/>
  <c r="L84" i="10" s="1"/>
  <c r="I86" i="10"/>
  <c r="J86" i="10" s="1"/>
  <c r="L86" i="10" s="1"/>
  <c r="I88" i="10"/>
  <c r="J88" i="10" s="1"/>
  <c r="L88" i="10" s="1"/>
  <c r="I90" i="10"/>
  <c r="J90" i="10" s="1"/>
  <c r="L90" i="10" s="1"/>
  <c r="I92" i="10"/>
  <c r="J92" i="10" s="1"/>
  <c r="L92" i="10" s="1"/>
  <c r="I94" i="10"/>
  <c r="J94" i="10"/>
  <c r="L94" i="10" s="1"/>
  <c r="I96" i="10"/>
  <c r="J96" i="10" s="1"/>
  <c r="L96" i="10" s="1"/>
  <c r="I98" i="10"/>
  <c r="J98" i="10" s="1"/>
  <c r="L98" i="10" s="1"/>
  <c r="I100" i="10"/>
  <c r="J100" i="10" s="1"/>
  <c r="L100" i="10" s="1"/>
  <c r="I102" i="10"/>
  <c r="J102" i="10" s="1"/>
  <c r="L102" i="10" s="1"/>
  <c r="I104" i="10"/>
  <c r="J104" i="10"/>
  <c r="I106" i="10"/>
  <c r="J106" i="10" s="1"/>
  <c r="I108" i="10"/>
  <c r="J108" i="10" s="1"/>
  <c r="I110" i="10"/>
  <c r="J110" i="10" s="1"/>
  <c r="I112" i="10"/>
  <c r="J112" i="10" s="1"/>
  <c r="L112" i="10" s="1"/>
  <c r="I16" i="10"/>
  <c r="J16" i="10" s="1"/>
  <c r="L16" i="10" s="1"/>
  <c r="I18" i="10"/>
  <c r="J18" i="10" s="1"/>
  <c r="L18" i="10" s="1"/>
  <c r="I20" i="10"/>
  <c r="J20" i="10" s="1"/>
  <c r="L20" i="10" s="1"/>
  <c r="I22" i="10"/>
  <c r="J22" i="10" s="1"/>
  <c r="L22" i="10" s="1"/>
  <c r="I24" i="10"/>
  <c r="J24" i="10" s="1"/>
  <c r="L24" i="10" s="1"/>
  <c r="I14" i="10"/>
  <c r="J14" i="10" s="1"/>
  <c r="L14" i="10" s="1"/>
  <c r="D10" i="10"/>
  <c r="D9" i="10"/>
  <c r="D8" i="10"/>
  <c r="D7" i="10"/>
  <c r="D6" i="10"/>
  <c r="D5" i="10"/>
  <c r="D4" i="10"/>
  <c r="M14" i="3"/>
  <c r="N14" i="3" s="1"/>
  <c r="H10" i="3"/>
  <c r="H9" i="3"/>
  <c r="H8" i="3"/>
  <c r="H7" i="3"/>
  <c r="H6" i="3"/>
  <c r="H5" i="3"/>
  <c r="H4" i="3"/>
  <c r="C88" i="5" a="1"/>
  <c r="C76" i="5" a="1"/>
  <c r="C79" i="5" a="1"/>
  <c r="C93" i="5" a="1"/>
  <c r="B52" i="5" a="1"/>
  <c r="B46" i="5" a="1"/>
  <c r="C91" i="5" a="1"/>
  <c r="C92" i="5" a="1"/>
  <c r="C71" i="5" a="1"/>
  <c r="C68" i="5" a="1"/>
  <c r="C85" i="5" a="1"/>
  <c r="C61" i="5" a="1"/>
  <c r="C80" i="5" a="1"/>
  <c r="C55" i="2" a="1"/>
  <c r="V14" i="3" a="1"/>
  <c r="F25" i="7" l="1"/>
  <c r="N28" i="5"/>
  <c r="N15" i="5"/>
  <c r="B24" i="6"/>
  <c r="B26" i="6" s="1"/>
  <c r="X219" i="3"/>
  <c r="AA219" i="3"/>
  <c r="X181" i="3"/>
  <c r="AA181" i="3"/>
  <c r="X329" i="3"/>
  <c r="AA329" i="3"/>
  <c r="X266" i="3"/>
  <c r="AA266" i="3"/>
  <c r="X94" i="3"/>
  <c r="AA94" i="3"/>
  <c r="X261" i="3"/>
  <c r="AA261" i="3"/>
  <c r="X55" i="3"/>
  <c r="AA55" i="3"/>
  <c r="AA117" i="3"/>
  <c r="X117" i="3"/>
  <c r="X185" i="3"/>
  <c r="AA185" i="3"/>
  <c r="AA75" i="3"/>
  <c r="X75" i="3"/>
  <c r="X168" i="3"/>
  <c r="AA168" i="3"/>
  <c r="AA113" i="3"/>
  <c r="X113" i="3"/>
  <c r="X147" i="3"/>
  <c r="AA147" i="3"/>
  <c r="X112" i="3"/>
  <c r="AA112" i="3"/>
  <c r="AA102" i="3"/>
  <c r="X102" i="3"/>
  <c r="X279" i="3"/>
  <c r="AA279" i="3"/>
  <c r="X170" i="3"/>
  <c r="AA170" i="3"/>
  <c r="X135" i="3"/>
  <c r="AA135" i="3"/>
  <c r="X189" i="3"/>
  <c r="AA189" i="3"/>
  <c r="X26" i="3"/>
  <c r="AA26" i="3"/>
  <c r="X180" i="3"/>
  <c r="AA180" i="3"/>
  <c r="AA258" i="3"/>
  <c r="X258" i="3"/>
  <c r="AA336" i="3"/>
  <c r="X336" i="3"/>
  <c r="X259" i="3"/>
  <c r="AA259" i="3"/>
  <c r="X331" i="3"/>
  <c r="AA331" i="3"/>
  <c r="X118" i="3"/>
  <c r="AA118" i="3"/>
  <c r="X126" i="3"/>
  <c r="AA126" i="3"/>
  <c r="AA210" i="3"/>
  <c r="X210" i="3"/>
  <c r="X252" i="3"/>
  <c r="AA252" i="3"/>
  <c r="AA44" i="3"/>
  <c r="X44" i="3"/>
  <c r="AA283" i="3"/>
  <c r="X283" i="3"/>
  <c r="AA166" i="3"/>
  <c r="X166" i="3"/>
  <c r="X28" i="3"/>
  <c r="AA28" i="3"/>
  <c r="AA231" i="3"/>
  <c r="X231" i="3"/>
  <c r="X23" i="3"/>
  <c r="Y23" i="3" s="1"/>
  <c r="AA23" i="3"/>
  <c r="X220" i="3"/>
  <c r="AA220" i="3"/>
  <c r="AA337" i="3"/>
  <c r="X337" i="3"/>
  <c r="X85" i="3"/>
  <c r="AA85" i="3"/>
  <c r="X217" i="3"/>
  <c r="AA217" i="3"/>
  <c r="X248" i="3"/>
  <c r="AA248" i="3"/>
  <c r="AA293" i="3"/>
  <c r="X293" i="3"/>
  <c r="X49" i="3"/>
  <c r="AA49" i="3"/>
  <c r="X129" i="3"/>
  <c r="AA129" i="3"/>
  <c r="X308" i="3"/>
  <c r="AA308" i="3"/>
  <c r="X142" i="3"/>
  <c r="AA142" i="3"/>
  <c r="AA156" i="3"/>
  <c r="X156" i="3"/>
  <c r="X158" i="3"/>
  <c r="AA158" i="3"/>
  <c r="X193" i="3"/>
  <c r="AA193" i="3"/>
  <c r="X188" i="3"/>
  <c r="AA188" i="3"/>
  <c r="AA157" i="3"/>
  <c r="X157" i="3"/>
  <c r="X282" i="3"/>
  <c r="AA282" i="3"/>
  <c r="X69" i="3"/>
  <c r="AA69" i="3"/>
  <c r="X176" i="3"/>
  <c r="AA176" i="3"/>
  <c r="X213" i="3"/>
  <c r="AA213" i="3"/>
  <c r="X174" i="3"/>
  <c r="AA174" i="3"/>
  <c r="X66" i="3"/>
  <c r="AA66" i="3"/>
  <c r="X257" i="3"/>
  <c r="AA257" i="3"/>
  <c r="X15" i="3"/>
  <c r="Y15" i="3" s="1"/>
  <c r="AA15" i="3"/>
  <c r="X341" i="3"/>
  <c r="AA341" i="3"/>
  <c r="X53" i="3"/>
  <c r="AA53" i="3"/>
  <c r="X87" i="3"/>
  <c r="AA87" i="3"/>
  <c r="X298" i="3"/>
  <c r="AA298" i="3"/>
  <c r="AA276" i="3"/>
  <c r="X276" i="3"/>
  <c r="AA107" i="3"/>
  <c r="X107" i="3"/>
  <c r="AA297" i="3"/>
  <c r="X297" i="3"/>
  <c r="AA160" i="3"/>
  <c r="X160" i="3"/>
  <c r="X343" i="3"/>
  <c r="AA343" i="3"/>
  <c r="X322" i="3"/>
  <c r="AA322" i="3"/>
  <c r="X104" i="3"/>
  <c r="AA104" i="3"/>
  <c r="AA246" i="3"/>
  <c r="X246" i="3"/>
  <c r="AA82" i="3"/>
  <c r="X82" i="3"/>
  <c r="X124" i="3"/>
  <c r="AA124" i="3"/>
  <c r="AA256" i="3"/>
  <c r="X256" i="3"/>
  <c r="AA114" i="3"/>
  <c r="X114" i="3"/>
  <c r="X131" i="3"/>
  <c r="AA131" i="3"/>
  <c r="X326" i="3"/>
  <c r="AA326" i="3"/>
  <c r="AA321" i="3"/>
  <c r="X321" i="3"/>
  <c r="AA323" i="3"/>
  <c r="X323" i="3"/>
  <c r="X251" i="3"/>
  <c r="AA251" i="3"/>
  <c r="X110" i="3"/>
  <c r="AA110" i="3"/>
  <c r="X122" i="3"/>
  <c r="AA122" i="3"/>
  <c r="X334" i="3"/>
  <c r="AA334" i="3"/>
  <c r="AA61" i="3"/>
  <c r="X61" i="3"/>
  <c r="X190" i="3"/>
  <c r="AA190" i="3"/>
  <c r="AA120" i="3"/>
  <c r="X120" i="3"/>
  <c r="X145" i="3"/>
  <c r="AA145" i="3"/>
  <c r="X177" i="3"/>
  <c r="AA177" i="3"/>
  <c r="AA264" i="3"/>
  <c r="X264" i="3"/>
  <c r="X141" i="3"/>
  <c r="AA141" i="3"/>
  <c r="X81" i="3"/>
  <c r="AA81" i="3"/>
  <c r="AA254" i="3"/>
  <c r="X254" i="3"/>
  <c r="X183" i="3"/>
  <c r="AA183" i="3"/>
  <c r="X163" i="3"/>
  <c r="AA163" i="3"/>
  <c r="AA263" i="3"/>
  <c r="X263" i="3"/>
  <c r="AA159" i="3"/>
  <c r="X159" i="3"/>
  <c r="X154" i="3"/>
  <c r="AA154" i="3"/>
  <c r="X50" i="3"/>
  <c r="AA50" i="3"/>
  <c r="AA89" i="3"/>
  <c r="X89" i="3"/>
  <c r="X64" i="3"/>
  <c r="AA64" i="3"/>
  <c r="AA105" i="3"/>
  <c r="X105" i="3"/>
  <c r="AA267" i="3"/>
  <c r="X267" i="3"/>
  <c r="X96" i="3"/>
  <c r="AA96" i="3"/>
  <c r="AA171" i="3"/>
  <c r="X171" i="3"/>
  <c r="X108" i="3"/>
  <c r="AA108" i="3"/>
  <c r="X202" i="3"/>
  <c r="AA202" i="3"/>
  <c r="X136" i="3"/>
  <c r="AA136" i="3"/>
  <c r="AA74" i="3"/>
  <c r="X74" i="3"/>
  <c r="X280" i="3"/>
  <c r="AA280" i="3"/>
  <c r="AA90" i="3"/>
  <c r="X90" i="3"/>
  <c r="X51" i="3"/>
  <c r="AA51" i="3"/>
  <c r="X52" i="3"/>
  <c r="AA52" i="3"/>
  <c r="AA241" i="3"/>
  <c r="X241" i="3"/>
  <c r="AA229" i="3"/>
  <c r="X229" i="3"/>
  <c r="AA314" i="3"/>
  <c r="X314" i="3"/>
  <c r="X152" i="3"/>
  <c r="AA152" i="3"/>
  <c r="AA262" i="3"/>
  <c r="X262" i="3"/>
  <c r="X212" i="3"/>
  <c r="AA212" i="3"/>
  <c r="X200" i="3"/>
  <c r="AA200" i="3"/>
  <c r="X95" i="3"/>
  <c r="AA95" i="3"/>
  <c r="AA191" i="3"/>
  <c r="X191" i="3"/>
  <c r="AA184" i="3"/>
  <c r="X184" i="3"/>
  <c r="X58" i="3"/>
  <c r="AA58" i="3"/>
  <c r="AA302" i="3"/>
  <c r="X302" i="3"/>
  <c r="X77" i="3"/>
  <c r="AA77" i="3"/>
  <c r="AA253" i="3"/>
  <c r="X253" i="3"/>
  <c r="X37" i="3"/>
  <c r="AA37" i="3"/>
  <c r="AA268" i="3"/>
  <c r="X268" i="3"/>
  <c r="X299" i="3"/>
  <c r="AA299" i="3"/>
  <c r="AA125" i="3"/>
  <c r="X125" i="3"/>
  <c r="X201" i="3"/>
  <c r="AA201" i="3"/>
  <c r="AA197" i="3"/>
  <c r="X197" i="3"/>
  <c r="X286" i="3"/>
  <c r="AA286" i="3"/>
  <c r="AA340" i="3"/>
  <c r="X340" i="3"/>
  <c r="AA100" i="3"/>
  <c r="X100" i="3"/>
  <c r="X277" i="3"/>
  <c r="AA277" i="3"/>
  <c r="X335" i="3"/>
  <c r="AA335" i="3"/>
  <c r="X40" i="3"/>
  <c r="AA40" i="3"/>
  <c r="X281" i="3"/>
  <c r="AA281" i="3"/>
  <c r="X22" i="3"/>
  <c r="Y22" i="3" s="1"/>
  <c r="AA22" i="3"/>
  <c r="X20" i="3"/>
  <c r="Y20" i="3" s="1"/>
  <c r="AA20" i="3"/>
  <c r="AA273" i="3"/>
  <c r="X273" i="3"/>
  <c r="AA304" i="3"/>
  <c r="X304" i="3"/>
  <c r="AA143" i="3"/>
  <c r="X143" i="3"/>
  <c r="AA18" i="3"/>
  <c r="X18" i="3"/>
  <c r="Y18" i="3" s="1"/>
  <c r="X205" i="3"/>
  <c r="AA205" i="3"/>
  <c r="X130" i="3"/>
  <c r="AA130" i="3"/>
  <c r="X325" i="3"/>
  <c r="AA325" i="3"/>
  <c r="X232" i="3"/>
  <c r="AA232" i="3"/>
  <c r="AA137" i="3"/>
  <c r="X137" i="3"/>
  <c r="AA260" i="3"/>
  <c r="X260" i="3"/>
  <c r="AA311" i="3"/>
  <c r="X311" i="3"/>
  <c r="AA128" i="3"/>
  <c r="X128" i="3"/>
  <c r="X274" i="3"/>
  <c r="AA274" i="3"/>
  <c r="X289" i="3"/>
  <c r="AA289" i="3"/>
  <c r="X294" i="3"/>
  <c r="AA294" i="3"/>
  <c r="X144" i="3"/>
  <c r="AA144" i="3"/>
  <c r="X330" i="3"/>
  <c r="AA330" i="3"/>
  <c r="X116" i="3"/>
  <c r="AA116" i="3"/>
  <c r="AA79" i="3"/>
  <c r="X79" i="3"/>
  <c r="X187" i="3"/>
  <c r="AA187" i="3"/>
  <c r="X65" i="3"/>
  <c r="AA65" i="3"/>
  <c r="X38" i="3"/>
  <c r="AA38" i="3"/>
  <c r="X27" i="3"/>
  <c r="AA27" i="3"/>
  <c r="X17" i="3"/>
  <c r="Y17" i="3" s="1"/>
  <c r="AA17" i="3"/>
  <c r="AA269" i="3"/>
  <c r="X269" i="3"/>
  <c r="X239" i="3"/>
  <c r="AA239" i="3"/>
  <c r="X194" i="3"/>
  <c r="AA194" i="3"/>
  <c r="X234" i="3"/>
  <c r="AA234" i="3"/>
  <c r="X173" i="3"/>
  <c r="AA173" i="3"/>
  <c r="X56" i="3"/>
  <c r="AA56" i="3"/>
  <c r="X16" i="3"/>
  <c r="Y16" i="3" s="1"/>
  <c r="AA16" i="3"/>
  <c r="AA235" i="3"/>
  <c r="X235" i="3"/>
  <c r="X284" i="3"/>
  <c r="AA284" i="3"/>
  <c r="X139" i="3"/>
  <c r="AA139" i="3"/>
  <c r="X207" i="3"/>
  <c r="AA207" i="3"/>
  <c r="AA123" i="3"/>
  <c r="X123" i="3"/>
  <c r="X179" i="3"/>
  <c r="AA179" i="3"/>
  <c r="X182" i="3"/>
  <c r="AA182" i="3"/>
  <c r="X285" i="3"/>
  <c r="AA285" i="3"/>
  <c r="AA109" i="3"/>
  <c r="X109" i="3"/>
  <c r="AA272" i="3"/>
  <c r="X272" i="3"/>
  <c r="AA198" i="3"/>
  <c r="X198" i="3"/>
  <c r="AA292" i="3"/>
  <c r="X292" i="3"/>
  <c r="X175" i="3"/>
  <c r="AA175" i="3"/>
  <c r="X33" i="3"/>
  <c r="AA33" i="3"/>
  <c r="X214" i="3"/>
  <c r="AA214" i="3"/>
  <c r="X310" i="3"/>
  <c r="AA310" i="3"/>
  <c r="X73" i="3"/>
  <c r="AA73" i="3"/>
  <c r="X255" i="3"/>
  <c r="AA255" i="3"/>
  <c r="AA230" i="3"/>
  <c r="X230" i="3"/>
  <c r="X209" i="3"/>
  <c r="AA209" i="3"/>
  <c r="AA324" i="3"/>
  <c r="X324" i="3"/>
  <c r="AA83" i="3"/>
  <c r="X83" i="3"/>
  <c r="AA46" i="3"/>
  <c r="X46" i="3"/>
  <c r="X59" i="3"/>
  <c r="AA59" i="3"/>
  <c r="X21" i="3"/>
  <c r="Y21" i="3" s="1"/>
  <c r="AA21" i="3"/>
  <c r="X338" i="3"/>
  <c r="AA338" i="3"/>
  <c r="X270" i="3"/>
  <c r="AA270" i="3"/>
  <c r="AA242" i="3"/>
  <c r="X242" i="3"/>
  <c r="X306" i="3"/>
  <c r="AA306" i="3"/>
  <c r="X186" i="3"/>
  <c r="AA186" i="3"/>
  <c r="AA288" i="3"/>
  <c r="X288" i="3"/>
  <c r="X192" i="3"/>
  <c r="AA192" i="3"/>
  <c r="AA339" i="3"/>
  <c r="X339" i="3"/>
  <c r="X149" i="3"/>
  <c r="AA149" i="3"/>
  <c r="X71" i="3"/>
  <c r="AA71" i="3"/>
  <c r="AA328" i="3"/>
  <c r="X328" i="3"/>
  <c r="X133" i="3"/>
  <c r="AA133" i="3"/>
  <c r="AA303" i="3"/>
  <c r="X303" i="3"/>
  <c r="AA76" i="3"/>
  <c r="X76" i="3"/>
  <c r="X216" i="3"/>
  <c r="AA216" i="3"/>
  <c r="AA172" i="3"/>
  <c r="X172" i="3"/>
  <c r="X45" i="3"/>
  <c r="AA45" i="3"/>
  <c r="X196" i="3"/>
  <c r="AA196" i="3"/>
  <c r="X106" i="3"/>
  <c r="AA106" i="3"/>
  <c r="AA265" i="3"/>
  <c r="X265" i="3"/>
  <c r="X80" i="3"/>
  <c r="AA80" i="3"/>
  <c r="X223" i="3"/>
  <c r="AA223" i="3"/>
  <c r="X140" i="3"/>
  <c r="AA140" i="3"/>
  <c r="X199" i="3"/>
  <c r="AA199" i="3"/>
  <c r="X218" i="3"/>
  <c r="AA218" i="3"/>
  <c r="X93" i="3"/>
  <c r="AA93" i="3"/>
  <c r="AA68" i="3"/>
  <c r="X68" i="3"/>
  <c r="X318" i="3"/>
  <c r="AA318" i="3"/>
  <c r="X226" i="3"/>
  <c r="AA226" i="3"/>
  <c r="X151" i="3"/>
  <c r="AA151" i="3"/>
  <c r="X54" i="3"/>
  <c r="AA54" i="3"/>
  <c r="AA132" i="3"/>
  <c r="X132" i="3"/>
  <c r="X62" i="3"/>
  <c r="AA62" i="3"/>
  <c r="X162" i="3"/>
  <c r="AA162" i="3"/>
  <c r="X72" i="3"/>
  <c r="AA72" i="3"/>
  <c r="X101" i="3"/>
  <c r="AA101" i="3"/>
  <c r="AA153" i="3"/>
  <c r="X153" i="3"/>
  <c r="X307" i="3"/>
  <c r="AA307" i="3"/>
  <c r="AA146" i="3"/>
  <c r="X146" i="3"/>
  <c r="X111" i="3"/>
  <c r="AA111" i="3"/>
  <c r="X29" i="3"/>
  <c r="AA29" i="3"/>
  <c r="AA98" i="3"/>
  <c r="X98" i="3"/>
  <c r="X178" i="3"/>
  <c r="AA178" i="3"/>
  <c r="X43" i="3"/>
  <c r="AA43" i="3"/>
  <c r="X97" i="3"/>
  <c r="AA97" i="3"/>
  <c r="X167" i="3"/>
  <c r="AA167" i="3"/>
  <c r="AA295" i="3"/>
  <c r="X295" i="3"/>
  <c r="X312" i="3"/>
  <c r="AA312" i="3"/>
  <c r="AA271" i="3"/>
  <c r="X271" i="3"/>
  <c r="AA278" i="3"/>
  <c r="X278" i="3"/>
  <c r="X333" i="3"/>
  <c r="AA333" i="3"/>
  <c r="X245" i="3"/>
  <c r="AA245" i="3"/>
  <c r="X211" i="3"/>
  <c r="AA211" i="3"/>
  <c r="AA70" i="3"/>
  <c r="X70" i="3"/>
  <c r="X195" i="3"/>
  <c r="AA195" i="3"/>
  <c r="X127" i="3"/>
  <c r="AA127" i="3"/>
  <c r="AA25" i="3"/>
  <c r="X25" i="3"/>
  <c r="Y25" i="3" s="1"/>
  <c r="X155" i="3"/>
  <c r="AA155" i="3"/>
  <c r="AA309" i="3"/>
  <c r="X309" i="3"/>
  <c r="AA148" i="3"/>
  <c r="X148" i="3"/>
  <c r="AA225" i="3"/>
  <c r="X225" i="3"/>
  <c r="X236" i="3"/>
  <c r="AA236" i="3"/>
  <c r="AA204" i="3"/>
  <c r="X204" i="3"/>
  <c r="X115" i="3"/>
  <c r="AA115" i="3"/>
  <c r="X301" i="3"/>
  <c r="AA301" i="3"/>
  <c r="X317" i="3"/>
  <c r="AA317" i="3"/>
  <c r="X208" i="3"/>
  <c r="AA208" i="3"/>
  <c r="X84" i="3"/>
  <c r="AA84" i="3"/>
  <c r="AA150" i="3"/>
  <c r="X150" i="3"/>
  <c r="X92" i="3"/>
  <c r="AA92" i="3"/>
  <c r="X91" i="3"/>
  <c r="AA91" i="3"/>
  <c r="X103" i="3"/>
  <c r="AA103" i="3"/>
  <c r="X121" i="3"/>
  <c r="AA121" i="3"/>
  <c r="AA327" i="3"/>
  <c r="X327" i="3"/>
  <c r="X206" i="3"/>
  <c r="AA206" i="3"/>
  <c r="AA237" i="3"/>
  <c r="X237" i="3"/>
  <c r="AA67" i="3"/>
  <c r="X67" i="3"/>
  <c r="X215" i="3"/>
  <c r="AA215" i="3"/>
  <c r="X222" i="3"/>
  <c r="AA222" i="3"/>
  <c r="X24" i="3"/>
  <c r="Y24" i="3" s="1"/>
  <c r="AA24" i="3"/>
  <c r="X34" i="3"/>
  <c r="AA34" i="3"/>
  <c r="AA275" i="3"/>
  <c r="X275" i="3"/>
  <c r="X238" i="3"/>
  <c r="AA238" i="3"/>
  <c r="AA240" i="3"/>
  <c r="X240" i="3"/>
  <c r="AA30" i="3"/>
  <c r="X30" i="3"/>
  <c r="X291" i="3"/>
  <c r="AA291" i="3"/>
  <c r="X164" i="3"/>
  <c r="AA164" i="3"/>
  <c r="X224" i="3"/>
  <c r="AA224" i="3"/>
  <c r="X290" i="3"/>
  <c r="AA290" i="3"/>
  <c r="AA60" i="3"/>
  <c r="X60" i="3"/>
  <c r="X138" i="3"/>
  <c r="AA138" i="3"/>
  <c r="X78" i="3"/>
  <c r="AA78" i="3"/>
  <c r="X228" i="3"/>
  <c r="AA228" i="3"/>
  <c r="AA35" i="3"/>
  <c r="X35" i="3"/>
  <c r="X47" i="3"/>
  <c r="AA47" i="3"/>
  <c r="X165" i="3"/>
  <c r="AA165" i="3"/>
  <c r="X316" i="3"/>
  <c r="AA316" i="3"/>
  <c r="X161" i="3"/>
  <c r="AA161" i="3"/>
  <c r="X63" i="3"/>
  <c r="AA63" i="3"/>
  <c r="AA315" i="3"/>
  <c r="X315" i="3"/>
  <c r="X244" i="3"/>
  <c r="AA244" i="3"/>
  <c r="AA249" i="3"/>
  <c r="X249" i="3"/>
  <c r="AA332" i="3"/>
  <c r="X332" i="3"/>
  <c r="AA296" i="3"/>
  <c r="X296" i="3"/>
  <c r="X134" i="3"/>
  <c r="AA134" i="3"/>
  <c r="X243" i="3"/>
  <c r="AA243" i="3"/>
  <c r="X227" i="3"/>
  <c r="AA227" i="3"/>
  <c r="AA19" i="3"/>
  <c r="X19" i="3"/>
  <c r="Y19" i="3" s="1"/>
  <c r="X36" i="3"/>
  <c r="AA36" i="3"/>
  <c r="X42" i="3"/>
  <c r="AA42" i="3"/>
  <c r="X48" i="3"/>
  <c r="AA48" i="3"/>
  <c r="X250" i="3"/>
  <c r="AA250" i="3"/>
  <c r="X203" i="3"/>
  <c r="AA203" i="3"/>
  <c r="X247" i="3"/>
  <c r="AA247" i="3"/>
  <c r="X313" i="3"/>
  <c r="AA313" i="3"/>
  <c r="X32" i="3"/>
  <c r="AA32" i="3"/>
  <c r="X319" i="3"/>
  <c r="AA319" i="3"/>
  <c r="AA119" i="3"/>
  <c r="X119" i="3"/>
  <c r="AA300" i="3"/>
  <c r="X300" i="3"/>
  <c r="X287" i="3"/>
  <c r="AA287" i="3"/>
  <c r="X41" i="3"/>
  <c r="AA41" i="3"/>
  <c r="AA320" i="3"/>
  <c r="X320" i="3"/>
  <c r="X86" i="3"/>
  <c r="AA86" i="3"/>
  <c r="X233" i="3"/>
  <c r="AA233" i="3"/>
  <c r="X39" i="3"/>
  <c r="AA39" i="3"/>
  <c r="AA57" i="3"/>
  <c r="X57" i="3"/>
  <c r="X169" i="3"/>
  <c r="AA169" i="3"/>
  <c r="X342" i="3"/>
  <c r="AA342" i="3"/>
  <c r="X31" i="3"/>
  <c r="AA31" i="3"/>
  <c r="AA99" i="3"/>
  <c r="X99" i="3"/>
  <c r="X88" i="3"/>
  <c r="AA88" i="3"/>
  <c r="AA305" i="3"/>
  <c r="X305" i="3"/>
  <c r="X221" i="3"/>
  <c r="AA221" i="3"/>
  <c r="E111" i="10"/>
  <c r="B99" i="10"/>
  <c r="E83" i="10"/>
  <c r="B69" i="10"/>
  <c r="E55" i="10"/>
  <c r="C43" i="10"/>
  <c r="G27" i="10"/>
  <c r="E15" i="10"/>
  <c r="D111" i="10"/>
  <c r="G97" i="10"/>
  <c r="D83" i="10"/>
  <c r="G67" i="10"/>
  <c r="D55" i="10"/>
  <c r="B43" i="10"/>
  <c r="F27" i="10"/>
  <c r="D15" i="10"/>
  <c r="C111" i="10"/>
  <c r="F97" i="10"/>
  <c r="C83" i="10"/>
  <c r="E67" i="10"/>
  <c r="C55" i="10"/>
  <c r="G41" i="10"/>
  <c r="E27" i="10"/>
  <c r="C15" i="10"/>
  <c r="D179" i="3"/>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D214" i="3" s="1"/>
  <c r="D215" i="3" s="1"/>
  <c r="D216" i="3" s="1"/>
  <c r="D217" i="3" s="1"/>
  <c r="D218" i="3" s="1"/>
  <c r="D219" i="3" s="1"/>
  <c r="D220" i="3" s="1"/>
  <c r="D221" i="3" s="1"/>
  <c r="D222" i="3" s="1"/>
  <c r="D223" i="3" s="1"/>
  <c r="D224" i="3" s="1"/>
  <c r="D225" i="3" s="1"/>
  <c r="D226" i="3" s="1"/>
  <c r="D227" i="3" s="1"/>
  <c r="D228" i="3" s="1"/>
  <c r="D229" i="3" s="1"/>
  <c r="D230" i="3" s="1"/>
  <c r="D231" i="3" s="1"/>
  <c r="D232" i="3" s="1"/>
  <c r="D233" i="3" s="1"/>
  <c r="D234" i="3" s="1"/>
  <c r="D235" i="3" s="1"/>
  <c r="D236" i="3" s="1"/>
  <c r="D237" i="3" s="1"/>
  <c r="D238" i="3" s="1"/>
  <c r="D239" i="3" s="1"/>
  <c r="D240" i="3" s="1"/>
  <c r="D241" i="3" s="1"/>
  <c r="D242" i="3" s="1"/>
  <c r="D243" i="3" s="1"/>
  <c r="D244" i="3" s="1"/>
  <c r="D245" i="3" s="1"/>
  <c r="D246" i="3" s="1"/>
  <c r="D247" i="3" s="1"/>
  <c r="D248" i="3" s="1"/>
  <c r="D249" i="3" s="1"/>
  <c r="D250" i="3" s="1"/>
  <c r="D251" i="3" s="1"/>
  <c r="D252" i="3" s="1"/>
  <c r="D253" i="3" s="1"/>
  <c r="D254" i="3" s="1"/>
  <c r="D255" i="3" s="1"/>
  <c r="D256" i="3" s="1"/>
  <c r="D257" i="3" s="1"/>
  <c r="D258" i="3" s="1"/>
  <c r="D259" i="3" s="1"/>
  <c r="D260" i="3" s="1"/>
  <c r="D261" i="3" s="1"/>
  <c r="D262" i="3" s="1"/>
  <c r="D263" i="3" s="1"/>
  <c r="D264" i="3" s="1"/>
  <c r="D265" i="3" s="1"/>
  <c r="D266" i="3" s="1"/>
  <c r="D267" i="3" s="1"/>
  <c r="D268" i="3" s="1"/>
  <c r="D269" i="3" s="1"/>
  <c r="D270" i="3" s="1"/>
  <c r="D271" i="3" s="1"/>
  <c r="D272" i="3" s="1"/>
  <c r="D273" i="3" s="1"/>
  <c r="D274" i="3" s="1"/>
  <c r="D275" i="3" s="1"/>
  <c r="D276" i="3" s="1"/>
  <c r="D277" i="3" s="1"/>
  <c r="D278" i="3" s="1"/>
  <c r="D279" i="3" s="1"/>
  <c r="D280" i="3" s="1"/>
  <c r="D281" i="3" s="1"/>
  <c r="D282" i="3" s="1"/>
  <c r="D283" i="3" s="1"/>
  <c r="D284" i="3" s="1"/>
  <c r="D285" i="3" s="1"/>
  <c r="D286" i="3" s="1"/>
  <c r="D287" i="3" s="1"/>
  <c r="D288" i="3" s="1"/>
  <c r="D289" i="3" s="1"/>
  <c r="D290" i="3" s="1"/>
  <c r="D291" i="3" s="1"/>
  <c r="D292" i="3" s="1"/>
  <c r="D293" i="3" s="1"/>
  <c r="D294" i="3" s="1"/>
  <c r="D295" i="3" s="1"/>
  <c r="D296" i="3" s="1"/>
  <c r="D297" i="3" s="1"/>
  <c r="D298" i="3" s="1"/>
  <c r="D299" i="3" s="1"/>
  <c r="D300" i="3" s="1"/>
  <c r="D301" i="3" s="1"/>
  <c r="D302" i="3" s="1"/>
  <c r="D303" i="3" s="1"/>
  <c r="D304" i="3" s="1"/>
  <c r="D305" i="3" s="1"/>
  <c r="D306" i="3" s="1"/>
  <c r="D307" i="3" s="1"/>
  <c r="D308" i="3" s="1"/>
  <c r="D309" i="3" s="1"/>
  <c r="D310" i="3" s="1"/>
  <c r="D311" i="3" s="1"/>
  <c r="D312" i="3" s="1"/>
  <c r="D313" i="3" s="1"/>
  <c r="D314" i="3" s="1"/>
  <c r="D315" i="3" s="1"/>
  <c r="D316" i="3" s="1"/>
  <c r="D317" i="3" s="1"/>
  <c r="D318" i="3" s="1"/>
  <c r="D319" i="3" s="1"/>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 r="D343" i="3" s="1"/>
  <c r="B111" i="10"/>
  <c r="E97" i="10"/>
  <c r="B83" i="10"/>
  <c r="D67" i="10"/>
  <c r="B55" i="10"/>
  <c r="F41" i="10"/>
  <c r="D27" i="10"/>
  <c r="B15" i="10"/>
  <c r="G109" i="10"/>
  <c r="D97" i="10"/>
  <c r="G81" i="10"/>
  <c r="E103" i="10"/>
  <c r="G89" i="10"/>
  <c r="D77" i="10"/>
  <c r="G59" i="10"/>
  <c r="E47" i="10"/>
  <c r="C35" i="10"/>
  <c r="G21" i="10"/>
  <c r="C103" i="10"/>
  <c r="B77" i="10"/>
  <c r="G33" i="10"/>
  <c r="B103" i="10"/>
  <c r="G75" i="10"/>
  <c r="B47" i="10"/>
  <c r="D21" i="10"/>
  <c r="D103" i="10"/>
  <c r="F89" i="10"/>
  <c r="C77" i="10"/>
  <c r="F59" i="10"/>
  <c r="D47" i="10"/>
  <c r="B35" i="10"/>
  <c r="F21" i="10"/>
  <c r="E89" i="10"/>
  <c r="E59" i="10"/>
  <c r="C47" i="10"/>
  <c r="E21" i="10"/>
  <c r="D89" i="10"/>
  <c r="D59" i="10"/>
  <c r="F33" i="10"/>
  <c r="E93" i="10"/>
  <c r="F75" i="10"/>
  <c r="G55" i="10"/>
  <c r="E37" i="10"/>
  <c r="C21" i="10"/>
  <c r="G53" i="10"/>
  <c r="G111" i="10"/>
  <c r="C71" i="10"/>
  <c r="B37" i="10"/>
  <c r="F111" i="10"/>
  <c r="B71" i="10"/>
  <c r="G35" i="10"/>
  <c r="F109" i="10"/>
  <c r="D17" i="10"/>
  <c r="E109" i="10"/>
  <c r="E91" i="10"/>
  <c r="F69" i="10"/>
  <c r="C53" i="10"/>
  <c r="E35" i="10"/>
  <c r="C17" i="10"/>
  <c r="C91" i="10"/>
  <c r="E69" i="10"/>
  <c r="B53" i="10"/>
  <c r="D35" i="10"/>
  <c r="B17" i="10"/>
  <c r="C109" i="10"/>
  <c r="B91" i="10"/>
  <c r="G51" i="10"/>
  <c r="E33" i="10"/>
  <c r="G15" i="10"/>
  <c r="C89" i="10"/>
  <c r="C69" i="10"/>
  <c r="F49" i="10"/>
  <c r="D33" i="10"/>
  <c r="F15" i="10"/>
  <c r="E65" i="10"/>
  <c r="C65" i="10"/>
  <c r="C31" i="10"/>
  <c r="B65" i="10"/>
  <c r="F83" i="10"/>
  <c r="E73" i="10"/>
  <c r="F81" i="10"/>
  <c r="G25" i="10"/>
  <c r="B45" i="10"/>
  <c r="D93" i="10"/>
  <c r="E75" i="10"/>
  <c r="F55" i="10"/>
  <c r="D37" i="10"/>
  <c r="B21" i="10"/>
  <c r="C93" i="10"/>
  <c r="D71" i="10"/>
  <c r="C37" i="10"/>
  <c r="B93" i="10"/>
  <c r="F53" i="10"/>
  <c r="F17" i="10"/>
  <c r="G91" i="10"/>
  <c r="E53" i="10"/>
  <c r="E17" i="10"/>
  <c r="F91" i="10"/>
  <c r="G69" i="10"/>
  <c r="D53" i="10"/>
  <c r="F35" i="10"/>
  <c r="D109" i="10"/>
  <c r="D69" i="10"/>
  <c r="B109" i="10"/>
  <c r="E31" i="10"/>
  <c r="B87" i="10"/>
  <c r="G73" i="10"/>
  <c r="F45" i="10"/>
  <c r="F73" i="10"/>
  <c r="G101" i="10"/>
  <c r="C27" i="10"/>
  <c r="B27" i="10"/>
  <c r="C45" i="10"/>
  <c r="D81" i="10"/>
  <c r="G19" i="10"/>
  <c r="G45" i="10"/>
  <c r="D45" i="10"/>
  <c r="E81" i="10"/>
  <c r="C73" i="10"/>
  <c r="C101" i="10"/>
  <c r="D73" i="10"/>
  <c r="B73" i="10"/>
  <c r="G107" i="10"/>
  <c r="B89" i="10"/>
  <c r="C67" i="10"/>
  <c r="E49" i="10"/>
  <c r="C33" i="10"/>
  <c r="G13" i="10"/>
  <c r="F107" i="10"/>
  <c r="G87" i="10"/>
  <c r="B67" i="10"/>
  <c r="D49" i="10"/>
  <c r="B33" i="10"/>
  <c r="F13" i="10"/>
  <c r="E107" i="10"/>
  <c r="F87" i="10"/>
  <c r="G65" i="10"/>
  <c r="C49" i="10"/>
  <c r="G31" i="10"/>
  <c r="D105" i="10"/>
  <c r="E87" i="10"/>
  <c r="F65" i="10"/>
  <c r="B49" i="10"/>
  <c r="F31" i="10"/>
  <c r="D13" i="10"/>
  <c r="C105" i="10"/>
  <c r="D87" i="10"/>
  <c r="G47" i="10"/>
  <c r="C13" i="10"/>
  <c r="B13" i="10"/>
  <c r="G103" i="10"/>
  <c r="G85" i="10"/>
  <c r="E45" i="10"/>
  <c r="E101" i="10"/>
  <c r="D101" i="10"/>
  <c r="D63" i="10"/>
  <c r="B105" i="10"/>
  <c r="C87" i="10"/>
  <c r="D65" i="10"/>
  <c r="F47" i="10"/>
  <c r="D31" i="10"/>
  <c r="F103" i="10"/>
  <c r="B29" i="10"/>
  <c r="G63" i="10"/>
  <c r="F63" i="10"/>
  <c r="E63" i="10"/>
  <c r="F25" i="10"/>
  <c r="E57" i="10"/>
  <c r="E43" i="10"/>
  <c r="D43" i="10"/>
  <c r="E99" i="10"/>
  <c r="C97" i="10"/>
  <c r="B95" i="10"/>
  <c r="G93" i="10"/>
  <c r="C81" i="10"/>
  <c r="F23" i="10"/>
  <c r="B79" i="10"/>
  <c r="B23" i="10"/>
  <c r="C63" i="10"/>
  <c r="D57" i="10"/>
  <c r="C57" i="10"/>
  <c r="B57" i="10"/>
  <c r="F43" i="10"/>
  <c r="B101" i="10"/>
  <c r="F99" i="10"/>
  <c r="D39" i="10"/>
  <c r="D99" i="10"/>
  <c r="C39" i="10"/>
  <c r="B39" i="10"/>
  <c r="F37" i="10"/>
  <c r="D25" i="10"/>
  <c r="C25" i="10"/>
  <c r="B25" i="10"/>
  <c r="F79" i="10"/>
  <c r="D79" i="10"/>
  <c r="E77" i="10"/>
  <c r="B61" i="10"/>
  <c r="B59" i="10"/>
  <c r="G57" i="10"/>
  <c r="G43" i="10"/>
  <c r="G99" i="10"/>
  <c r="E41" i="10"/>
  <c r="C99" i="10"/>
  <c r="G37" i="10"/>
  <c r="E25" i="10"/>
  <c r="G23" i="10"/>
  <c r="E79" i="10"/>
  <c r="D23" i="10"/>
  <c r="C23" i="10"/>
  <c r="G77" i="10"/>
  <c r="F77" i="10"/>
  <c r="F57" i="10"/>
  <c r="F93" i="10"/>
  <c r="G79" i="10"/>
  <c r="E23" i="10"/>
  <c r="C79" i="10"/>
  <c r="C59" i="10"/>
  <c r="D107" i="10"/>
  <c r="F67" i="10"/>
  <c r="B81" i="10"/>
  <c r="D91" i="10"/>
  <c r="F101" i="10"/>
  <c r="C29" i="10"/>
  <c r="G49" i="10"/>
  <c r="E71" i="10"/>
  <c r="C95" i="10"/>
  <c r="D29" i="10"/>
  <c r="B51" i="10"/>
  <c r="F71" i="10"/>
  <c r="D95" i="10"/>
  <c r="E29" i="10"/>
  <c r="C51" i="10"/>
  <c r="G71" i="10"/>
  <c r="E95" i="10"/>
  <c r="D19" i="10"/>
  <c r="B41" i="10"/>
  <c r="B75" i="10"/>
  <c r="F95" i="10"/>
  <c r="E19" i="10"/>
  <c r="G29" i="10"/>
  <c r="C41" i="10"/>
  <c r="E51" i="10"/>
  <c r="G61" i="10"/>
  <c r="C75" i="10"/>
  <c r="E85" i="10"/>
  <c r="G95" i="10"/>
  <c r="C107" i="10"/>
  <c r="G17" i="10"/>
  <c r="E39" i="10"/>
  <c r="C61" i="10"/>
  <c r="G83" i="10"/>
  <c r="E105" i="10"/>
  <c r="B19" i="10"/>
  <c r="F39" i="10"/>
  <c r="D61" i="10"/>
  <c r="B85" i="10"/>
  <c r="F105" i="10"/>
  <c r="C19" i="10"/>
  <c r="G39" i="10"/>
  <c r="E61" i="10"/>
  <c r="C85" i="10"/>
  <c r="G105" i="10"/>
  <c r="F29" i="10"/>
  <c r="D51" i="10"/>
  <c r="F61" i="10"/>
  <c r="D85" i="10"/>
  <c r="B107" i="10"/>
  <c r="F19" i="10"/>
  <c r="B31" i="10"/>
  <c r="D41" i="10"/>
  <c r="F51" i="10"/>
  <c r="B63" i="10"/>
  <c r="D75" i="10"/>
  <c r="F85" i="10"/>
  <c r="B97" i="10"/>
  <c r="B52" i="5"/>
  <c r="B46" i="5"/>
  <c r="C91" i="5"/>
  <c r="C88" i="5"/>
  <c r="C80" i="5"/>
  <c r="C92" i="5"/>
  <c r="C85" i="5"/>
  <c r="C93" i="5"/>
  <c r="C71" i="5"/>
  <c r="C76" i="5"/>
  <c r="C61" i="5"/>
  <c r="C79" i="5"/>
  <c r="C68" i="5"/>
  <c r="V14" i="3"/>
  <c r="X14" i="3" s="1"/>
  <c r="Y14" i="3" s="1"/>
  <c r="C55" i="2"/>
  <c r="D55" i="2"/>
  <c r="C9" i="2"/>
  <c r="C8" i="2"/>
  <c r="C7" i="2"/>
  <c r="C6" i="2"/>
  <c r="C5" i="2"/>
  <c r="C4" i="2"/>
  <c r="C3" i="2"/>
  <c r="E32" i="1"/>
  <c r="E34" i="1"/>
  <c r="E35" i="1"/>
  <c r="E36" i="1"/>
  <c r="E37" i="1"/>
  <c r="E38" i="1"/>
  <c r="E39" i="1"/>
  <c r="E40" i="1"/>
  <c r="E41" i="1"/>
  <c r="E42" i="1"/>
  <c r="E43" i="1"/>
  <c r="E44" i="1"/>
  <c r="E31" i="1"/>
  <c r="E11" i="1"/>
  <c r="E12" i="1"/>
  <c r="E13" i="1"/>
  <c r="E14" i="1"/>
  <c r="E15" i="1"/>
  <c r="E16" i="1"/>
  <c r="E17" i="1"/>
  <c r="E18" i="1"/>
  <c r="E19" i="1"/>
  <c r="E20" i="1"/>
  <c r="E21" i="1"/>
  <c r="E22" i="1"/>
  <c r="E23" i="1"/>
  <c r="E24" i="1"/>
  <c r="E25" i="1"/>
  <c r="E26" i="1"/>
  <c r="E8" i="1"/>
  <c r="E9" i="1"/>
  <c r="E10" i="1"/>
  <c r="F26" i="7"/>
  <c r="C45" i="1"/>
  <c r="C47" i="7" s="1"/>
  <c r="F22" i="7"/>
  <c r="G22" i="7" s="1"/>
  <c r="B20" i="7"/>
  <c r="F33" i="7"/>
  <c r="G33" i="7" s="1"/>
  <c r="C42" i="2" a="1"/>
  <c r="D26" i="2" a="1"/>
  <c r="D54" i="2" a="1"/>
  <c r="D53" i="2" a="1"/>
  <c r="C14" i="2" a="1"/>
  <c r="C22" i="2" a="1"/>
  <c r="C32" i="2" a="1"/>
  <c r="D50" i="2" a="1"/>
  <c r="C47" i="2" a="1"/>
  <c r="D36" i="2" a="1"/>
  <c r="C26" i="2" a="1"/>
  <c r="C53" i="2" a="1"/>
  <c r="D14" i="2" a="1"/>
  <c r="C50" i="2" a="1"/>
  <c r="D22" i="2" a="1"/>
  <c r="D47" i="2" a="1"/>
  <c r="C54" i="2" a="1"/>
  <c r="C36" i="2" a="1"/>
  <c r="D42" i="2" a="1"/>
  <c r="D32" i="2" a="1"/>
  <c r="K44" i="2" l="1"/>
  <c r="W15" i="3"/>
  <c r="A15" i="3" s="1"/>
  <c r="W47" i="3"/>
  <c r="A47" i="3" s="1"/>
  <c r="W79" i="3"/>
  <c r="A79" i="3" s="1"/>
  <c r="W111" i="3"/>
  <c r="A111" i="3" s="1"/>
  <c r="W143" i="3"/>
  <c r="A143" i="3" s="1"/>
  <c r="W175" i="3"/>
  <c r="A175" i="3" s="1"/>
  <c r="W207" i="3"/>
  <c r="A207" i="3" s="1"/>
  <c r="W239" i="3"/>
  <c r="A239" i="3" s="1"/>
  <c r="W271" i="3"/>
  <c r="A271" i="3" s="1"/>
  <c r="W303" i="3"/>
  <c r="A303" i="3" s="1"/>
  <c r="W335" i="3"/>
  <c r="A335" i="3" s="1"/>
  <c r="W16" i="3"/>
  <c r="A16" i="3" s="1"/>
  <c r="W48" i="3"/>
  <c r="A48" i="3" s="1"/>
  <c r="W80" i="3"/>
  <c r="A80" i="3" s="1"/>
  <c r="W112" i="3"/>
  <c r="A112" i="3" s="1"/>
  <c r="W144" i="3"/>
  <c r="A144" i="3" s="1"/>
  <c r="W176" i="3"/>
  <c r="A176" i="3" s="1"/>
  <c r="W208" i="3"/>
  <c r="A208" i="3" s="1"/>
  <c r="W240" i="3"/>
  <c r="A240" i="3" s="1"/>
  <c r="W272" i="3"/>
  <c r="A272" i="3" s="1"/>
  <c r="W304" i="3"/>
  <c r="W336" i="3"/>
  <c r="A336" i="3" s="1"/>
  <c r="W342" i="3"/>
  <c r="A342" i="3" s="1"/>
  <c r="W87" i="3"/>
  <c r="A87" i="3" s="1"/>
  <c r="W247" i="3"/>
  <c r="A247" i="3" s="1"/>
  <c r="W88" i="3"/>
  <c r="A88" i="3" s="1"/>
  <c r="W248" i="3"/>
  <c r="A248" i="3" s="1"/>
  <c r="W25" i="3"/>
  <c r="A25" i="3" s="1"/>
  <c r="W185" i="3"/>
  <c r="A185" i="3" s="1"/>
  <c r="W58" i="3"/>
  <c r="A58" i="3" s="1"/>
  <c r="W186" i="3"/>
  <c r="A186" i="3" s="1"/>
  <c r="W91" i="3"/>
  <c r="A91" i="3" s="1"/>
  <c r="W219" i="3"/>
  <c r="W60" i="3"/>
  <c r="A60" i="3" s="1"/>
  <c r="W188" i="3"/>
  <c r="A188" i="3" s="1"/>
  <c r="W61" i="3"/>
  <c r="A61" i="3" s="1"/>
  <c r="W189" i="3"/>
  <c r="A189" i="3" s="1"/>
  <c r="W317" i="3"/>
  <c r="A317" i="3" s="1"/>
  <c r="W126" i="3"/>
  <c r="A126" i="3" s="1"/>
  <c r="W254" i="3"/>
  <c r="A254" i="3" s="1"/>
  <c r="W287" i="3"/>
  <c r="W128" i="3"/>
  <c r="A128" i="3" s="1"/>
  <c r="W256" i="3"/>
  <c r="A256" i="3" s="1"/>
  <c r="W97" i="3"/>
  <c r="A97" i="3" s="1"/>
  <c r="W289" i="3"/>
  <c r="W130" i="3"/>
  <c r="A130" i="3" s="1"/>
  <c r="W258" i="3"/>
  <c r="A258" i="3" s="1"/>
  <c r="W67" i="3"/>
  <c r="A67" i="3" s="1"/>
  <c r="W323" i="3"/>
  <c r="A323" i="3" s="1"/>
  <c r="W164" i="3"/>
  <c r="A164" i="3" s="1"/>
  <c r="W260" i="3"/>
  <c r="A260" i="3" s="1"/>
  <c r="W133" i="3"/>
  <c r="A133" i="3" s="1"/>
  <c r="W325" i="3"/>
  <c r="W134" i="3"/>
  <c r="A134" i="3" s="1"/>
  <c r="W294" i="3"/>
  <c r="A294" i="3" s="1"/>
  <c r="W167" i="3"/>
  <c r="A167" i="3" s="1"/>
  <c r="W263" i="3"/>
  <c r="W40" i="3"/>
  <c r="A40" i="3" s="1"/>
  <c r="W232" i="3"/>
  <c r="A232" i="3" s="1"/>
  <c r="W169" i="3"/>
  <c r="A169" i="3" s="1"/>
  <c r="W329" i="3"/>
  <c r="A329" i="3" s="1"/>
  <c r="W170" i="3"/>
  <c r="A170" i="3" s="1"/>
  <c r="W266" i="3"/>
  <c r="W107" i="3"/>
  <c r="A107" i="3" s="1"/>
  <c r="W267" i="3"/>
  <c r="W140" i="3"/>
  <c r="A140" i="3" s="1"/>
  <c r="W300" i="3"/>
  <c r="W141" i="3"/>
  <c r="A141" i="3" s="1"/>
  <c r="W110" i="3"/>
  <c r="A110" i="3" s="1"/>
  <c r="W238" i="3"/>
  <c r="A238" i="3" s="1"/>
  <c r="W269" i="3"/>
  <c r="A269" i="3" s="1"/>
  <c r="W17" i="3"/>
  <c r="A17" i="3" s="1"/>
  <c r="W49" i="3"/>
  <c r="A49" i="3" s="1"/>
  <c r="W81" i="3"/>
  <c r="A81" i="3" s="1"/>
  <c r="W113" i="3"/>
  <c r="A113" i="3" s="1"/>
  <c r="W145" i="3"/>
  <c r="A145" i="3" s="1"/>
  <c r="W177" i="3"/>
  <c r="A177" i="3" s="1"/>
  <c r="W209" i="3"/>
  <c r="A209" i="3" s="1"/>
  <c r="W241" i="3"/>
  <c r="A241" i="3" s="1"/>
  <c r="W273" i="3"/>
  <c r="A273" i="3" s="1"/>
  <c r="W305" i="3"/>
  <c r="W337" i="3"/>
  <c r="A337" i="3" s="1"/>
  <c r="W52" i="3"/>
  <c r="A52" i="3" s="1"/>
  <c r="W180" i="3"/>
  <c r="A180" i="3" s="1"/>
  <c r="W276" i="3"/>
  <c r="W85" i="3"/>
  <c r="A85" i="3" s="1"/>
  <c r="W181" i="3"/>
  <c r="A181" i="3" s="1"/>
  <c r="W277" i="3"/>
  <c r="W86" i="3"/>
  <c r="A86" i="3" s="1"/>
  <c r="W182" i="3"/>
  <c r="A182" i="3" s="1"/>
  <c r="W278" i="3"/>
  <c r="W55" i="3"/>
  <c r="A55" i="3" s="1"/>
  <c r="W183" i="3"/>
  <c r="A183" i="3" s="1"/>
  <c r="W311" i="3"/>
  <c r="W56" i="3"/>
  <c r="A56" i="3" s="1"/>
  <c r="W216" i="3"/>
  <c r="A216" i="3" s="1"/>
  <c r="W57" i="3"/>
  <c r="A57" i="3" s="1"/>
  <c r="W153" i="3"/>
  <c r="W281" i="3"/>
  <c r="A281" i="3" s="1"/>
  <c r="W90" i="3"/>
  <c r="A90" i="3" s="1"/>
  <c r="W218" i="3"/>
  <c r="A218" i="3" s="1"/>
  <c r="W314" i="3"/>
  <c r="A314" i="3" s="1"/>
  <c r="W123" i="3"/>
  <c r="A123" i="3" s="1"/>
  <c r="W283" i="3"/>
  <c r="A283" i="3" s="1"/>
  <c r="W124" i="3"/>
  <c r="A124" i="3" s="1"/>
  <c r="W284" i="3"/>
  <c r="A284" i="3" s="1"/>
  <c r="W93" i="3"/>
  <c r="A93" i="3" s="1"/>
  <c r="W221" i="3"/>
  <c r="A221" i="3" s="1"/>
  <c r="W62" i="3"/>
  <c r="A62" i="3" s="1"/>
  <c r="W190" i="3"/>
  <c r="A190" i="3" s="1"/>
  <c r="W318" i="3"/>
  <c r="A318" i="3" s="1"/>
  <c r="W319" i="3"/>
  <c r="W96" i="3"/>
  <c r="A96" i="3" s="1"/>
  <c r="W288" i="3"/>
  <c r="W129" i="3"/>
  <c r="A129" i="3" s="1"/>
  <c r="W257" i="3"/>
  <c r="A257" i="3" s="1"/>
  <c r="W98" i="3"/>
  <c r="A98" i="3" s="1"/>
  <c r="W290" i="3"/>
  <c r="W99" i="3"/>
  <c r="A99" i="3" s="1"/>
  <c r="W227" i="3"/>
  <c r="A227" i="3" s="1"/>
  <c r="W68" i="3"/>
  <c r="A68" i="3" s="1"/>
  <c r="W324" i="3"/>
  <c r="A324" i="3" s="1"/>
  <c r="W165" i="3"/>
  <c r="A165" i="3" s="1"/>
  <c r="W38" i="3"/>
  <c r="A38" i="3" s="1"/>
  <c r="W198" i="3"/>
  <c r="A198" i="3" s="1"/>
  <c r="W103" i="3"/>
  <c r="A103" i="3" s="1"/>
  <c r="W295" i="3"/>
  <c r="W168" i="3"/>
  <c r="A168" i="3" s="1"/>
  <c r="W296" i="3"/>
  <c r="W105" i="3"/>
  <c r="A105" i="3" s="1"/>
  <c r="W297" i="3"/>
  <c r="A297" i="3" s="1"/>
  <c r="W138" i="3"/>
  <c r="A138" i="3" s="1"/>
  <c r="W330" i="3"/>
  <c r="W139" i="3"/>
  <c r="A139" i="3" s="1"/>
  <c r="W76" i="3"/>
  <c r="A76" i="3" s="1"/>
  <c r="W236" i="3"/>
  <c r="A236" i="3" s="1"/>
  <c r="W109" i="3"/>
  <c r="A109" i="3" s="1"/>
  <c r="W301" i="3"/>
  <c r="A301" i="3" s="1"/>
  <c r="W206" i="3"/>
  <c r="A206" i="3" s="1"/>
  <c r="W18" i="3"/>
  <c r="A18" i="3" s="1"/>
  <c r="W50" i="3"/>
  <c r="A50" i="3" s="1"/>
  <c r="W82" i="3"/>
  <c r="A82" i="3" s="1"/>
  <c r="W114" i="3"/>
  <c r="A114" i="3" s="1"/>
  <c r="W146" i="3"/>
  <c r="A146" i="3" s="1"/>
  <c r="W178" i="3"/>
  <c r="A178" i="3" s="1"/>
  <c r="W210" i="3"/>
  <c r="A210" i="3" s="1"/>
  <c r="W242" i="3"/>
  <c r="A242" i="3" s="1"/>
  <c r="W274" i="3"/>
  <c r="A274" i="3" s="1"/>
  <c r="W306" i="3"/>
  <c r="W338" i="3"/>
  <c r="W20" i="3"/>
  <c r="A20" i="3" s="1"/>
  <c r="W116" i="3"/>
  <c r="A116" i="3" s="1"/>
  <c r="W212" i="3"/>
  <c r="A212" i="3" s="1"/>
  <c r="W308" i="3"/>
  <c r="W21" i="3"/>
  <c r="A21" i="3" s="1"/>
  <c r="W117" i="3"/>
  <c r="A117" i="3" s="1"/>
  <c r="W213" i="3"/>
  <c r="A213" i="3" s="1"/>
  <c r="W309" i="3"/>
  <c r="A309" i="3" s="1"/>
  <c r="W22" i="3"/>
  <c r="A22" i="3" s="1"/>
  <c r="W118" i="3"/>
  <c r="A118" i="3" s="1"/>
  <c r="W214" i="3"/>
  <c r="W310" i="3"/>
  <c r="A310" i="3" s="1"/>
  <c r="W119" i="3"/>
  <c r="A119" i="3" s="1"/>
  <c r="W215" i="3"/>
  <c r="A215" i="3" s="1"/>
  <c r="W343" i="3"/>
  <c r="A343" i="3" s="1"/>
  <c r="W120" i="3"/>
  <c r="A120" i="3" s="1"/>
  <c r="W184" i="3"/>
  <c r="A184" i="3" s="1"/>
  <c r="W312" i="3"/>
  <c r="W121" i="3"/>
  <c r="A121" i="3" s="1"/>
  <c r="W249" i="3"/>
  <c r="A249" i="3" s="1"/>
  <c r="W313" i="3"/>
  <c r="W122" i="3"/>
  <c r="A122" i="3" s="1"/>
  <c r="W250" i="3"/>
  <c r="A250" i="3" s="1"/>
  <c r="W59" i="3"/>
  <c r="A59" i="3" s="1"/>
  <c r="W187" i="3"/>
  <c r="A187" i="3" s="1"/>
  <c r="W315" i="3"/>
  <c r="W156" i="3"/>
  <c r="A156" i="3" s="1"/>
  <c r="W316" i="3"/>
  <c r="A316" i="3" s="1"/>
  <c r="W125" i="3"/>
  <c r="A125" i="3" s="1"/>
  <c r="W253" i="3"/>
  <c r="A253" i="3" s="1"/>
  <c r="W30" i="3"/>
  <c r="A30" i="3" s="1"/>
  <c r="W158" i="3"/>
  <c r="A158" i="3" s="1"/>
  <c r="W286" i="3"/>
  <c r="W255" i="3"/>
  <c r="A255" i="3" s="1"/>
  <c r="W64" i="3"/>
  <c r="A64" i="3" s="1"/>
  <c r="W224" i="3"/>
  <c r="A224" i="3" s="1"/>
  <c r="W65" i="3"/>
  <c r="A65" i="3" s="1"/>
  <c r="W193" i="3"/>
  <c r="A193" i="3" s="1"/>
  <c r="W34" i="3"/>
  <c r="A34" i="3" s="1"/>
  <c r="W162" i="3"/>
  <c r="A162" i="3" s="1"/>
  <c r="W322" i="3"/>
  <c r="W163" i="3"/>
  <c r="A163" i="3" s="1"/>
  <c r="W259" i="3"/>
  <c r="A259" i="3" s="1"/>
  <c r="W100" i="3"/>
  <c r="A100" i="3" s="1"/>
  <c r="W292" i="3"/>
  <c r="W69" i="3"/>
  <c r="A69" i="3" s="1"/>
  <c r="W229" i="3"/>
  <c r="A229" i="3" s="1"/>
  <c r="W102" i="3"/>
  <c r="A102" i="3" s="1"/>
  <c r="W262" i="3"/>
  <c r="A262" i="3" s="1"/>
  <c r="W71" i="3"/>
  <c r="A71" i="3" s="1"/>
  <c r="W231" i="3"/>
  <c r="A231" i="3" s="1"/>
  <c r="W104" i="3"/>
  <c r="A104" i="3" s="1"/>
  <c r="W264" i="3"/>
  <c r="W73" i="3"/>
  <c r="A73" i="3" s="1"/>
  <c r="W233" i="3"/>
  <c r="A233" i="3" s="1"/>
  <c r="W74" i="3"/>
  <c r="A74" i="3" s="1"/>
  <c r="W234" i="3"/>
  <c r="A234" i="3" s="1"/>
  <c r="W75" i="3"/>
  <c r="A75" i="3" s="1"/>
  <c r="W235" i="3"/>
  <c r="A235" i="3" s="1"/>
  <c r="W44" i="3"/>
  <c r="A44" i="3" s="1"/>
  <c r="W204" i="3"/>
  <c r="A204" i="3" s="1"/>
  <c r="W45" i="3"/>
  <c r="A45" i="3" s="1"/>
  <c r="W173" i="3"/>
  <c r="A173" i="3" s="1"/>
  <c r="W333" i="3"/>
  <c r="W142" i="3"/>
  <c r="A142" i="3" s="1"/>
  <c r="W270" i="3"/>
  <c r="A270" i="3" s="1"/>
  <c r="W19" i="3"/>
  <c r="A19" i="3" s="1"/>
  <c r="W51" i="3"/>
  <c r="A51" i="3" s="1"/>
  <c r="W83" i="3"/>
  <c r="A83" i="3" s="1"/>
  <c r="W115" i="3"/>
  <c r="A115" i="3" s="1"/>
  <c r="W147" i="3"/>
  <c r="A147" i="3" s="1"/>
  <c r="W179" i="3"/>
  <c r="A179" i="3" s="1"/>
  <c r="W211" i="3"/>
  <c r="A211" i="3" s="1"/>
  <c r="W243" i="3"/>
  <c r="A243" i="3" s="1"/>
  <c r="W275" i="3"/>
  <c r="W307" i="3"/>
  <c r="W339" i="3"/>
  <c r="A339" i="3" s="1"/>
  <c r="W84" i="3"/>
  <c r="A84" i="3" s="1"/>
  <c r="W148" i="3"/>
  <c r="A148" i="3" s="1"/>
  <c r="W244" i="3"/>
  <c r="A244" i="3" s="1"/>
  <c r="W340" i="3"/>
  <c r="W53" i="3"/>
  <c r="A53" i="3" s="1"/>
  <c r="W149" i="3"/>
  <c r="A149" i="3" s="1"/>
  <c r="W245" i="3"/>
  <c r="A245" i="3" s="1"/>
  <c r="W341" i="3"/>
  <c r="A341" i="3" s="1"/>
  <c r="W54" i="3"/>
  <c r="A54" i="3" s="1"/>
  <c r="W150" i="3"/>
  <c r="A150" i="3" s="1"/>
  <c r="W246" i="3"/>
  <c r="A246" i="3" s="1"/>
  <c r="W23" i="3"/>
  <c r="A23" i="3" s="1"/>
  <c r="W151" i="3"/>
  <c r="A151" i="3" s="1"/>
  <c r="W279" i="3"/>
  <c r="W24" i="3"/>
  <c r="A24" i="3" s="1"/>
  <c r="W152" i="3"/>
  <c r="A152" i="3" s="1"/>
  <c r="W280" i="3"/>
  <c r="W89" i="3"/>
  <c r="A89" i="3" s="1"/>
  <c r="W217" i="3"/>
  <c r="A217" i="3" s="1"/>
  <c r="W26" i="3"/>
  <c r="A26" i="3" s="1"/>
  <c r="W154" i="3"/>
  <c r="A154" i="3" s="1"/>
  <c r="W282" i="3"/>
  <c r="W155" i="3"/>
  <c r="A155" i="3" s="1"/>
  <c r="W251" i="3"/>
  <c r="A251" i="3" s="1"/>
  <c r="W92" i="3"/>
  <c r="A92" i="3" s="1"/>
  <c r="W220" i="3"/>
  <c r="A220" i="3" s="1"/>
  <c r="W29" i="3"/>
  <c r="A29" i="3" s="1"/>
  <c r="W157" i="3"/>
  <c r="A157" i="3" s="1"/>
  <c r="W285" i="3"/>
  <c r="W94" i="3"/>
  <c r="A94" i="3" s="1"/>
  <c r="W222" i="3"/>
  <c r="A222" i="3" s="1"/>
  <c r="W191" i="3"/>
  <c r="A191" i="3" s="1"/>
  <c r="W32" i="3"/>
  <c r="A32" i="3" s="1"/>
  <c r="W192" i="3"/>
  <c r="A192" i="3" s="1"/>
  <c r="W320" i="3"/>
  <c r="W161" i="3"/>
  <c r="A161" i="3" s="1"/>
  <c r="W225" i="3"/>
  <c r="A225" i="3" s="1"/>
  <c r="W66" i="3"/>
  <c r="A66" i="3" s="1"/>
  <c r="W194" i="3"/>
  <c r="A194" i="3" s="1"/>
  <c r="W35" i="3"/>
  <c r="A35" i="3" s="1"/>
  <c r="W195" i="3"/>
  <c r="A195" i="3" s="1"/>
  <c r="W36" i="3"/>
  <c r="A36" i="3" s="1"/>
  <c r="W196" i="3"/>
  <c r="A196" i="3" s="1"/>
  <c r="W37" i="3"/>
  <c r="A37" i="3" s="1"/>
  <c r="W197" i="3"/>
  <c r="A197" i="3" s="1"/>
  <c r="W261" i="3"/>
  <c r="A261" i="3" s="1"/>
  <c r="W70" i="3"/>
  <c r="A70" i="3" s="1"/>
  <c r="W230" i="3"/>
  <c r="A230" i="3" s="1"/>
  <c r="W39" i="3"/>
  <c r="A39" i="3" s="1"/>
  <c r="W199" i="3"/>
  <c r="A199" i="3" s="1"/>
  <c r="W72" i="3"/>
  <c r="A72" i="3" s="1"/>
  <c r="W200" i="3"/>
  <c r="A200" i="3" s="1"/>
  <c r="W41" i="3"/>
  <c r="A41" i="3" s="1"/>
  <c r="W201" i="3"/>
  <c r="A201" i="3" s="1"/>
  <c r="W42" i="3"/>
  <c r="A42" i="3" s="1"/>
  <c r="W202" i="3"/>
  <c r="A202" i="3" s="1"/>
  <c r="W43" i="3"/>
  <c r="A43" i="3" s="1"/>
  <c r="W203" i="3"/>
  <c r="A203" i="3" s="1"/>
  <c r="W331" i="3"/>
  <c r="W172" i="3"/>
  <c r="A172" i="3" s="1"/>
  <c r="W268" i="3"/>
  <c r="A268" i="3" s="1"/>
  <c r="W77" i="3"/>
  <c r="A77" i="3" s="1"/>
  <c r="W205" i="3"/>
  <c r="A205" i="3" s="1"/>
  <c r="W46" i="3"/>
  <c r="A46" i="3" s="1"/>
  <c r="W174" i="3"/>
  <c r="A174" i="3" s="1"/>
  <c r="W334" i="3"/>
  <c r="W252" i="3"/>
  <c r="A252" i="3" s="1"/>
  <c r="W28" i="3"/>
  <c r="A28" i="3" s="1"/>
  <c r="W27" i="3"/>
  <c r="A27" i="3" s="1"/>
  <c r="W31" i="3"/>
  <c r="A31" i="3" s="1"/>
  <c r="W63" i="3"/>
  <c r="A63" i="3" s="1"/>
  <c r="W95" i="3"/>
  <c r="A95" i="3" s="1"/>
  <c r="W127" i="3"/>
  <c r="A127" i="3" s="1"/>
  <c r="W159" i="3"/>
  <c r="A159" i="3" s="1"/>
  <c r="W223" i="3"/>
  <c r="A223" i="3" s="1"/>
  <c r="W160" i="3"/>
  <c r="A160" i="3" s="1"/>
  <c r="W33" i="3"/>
  <c r="A33" i="3" s="1"/>
  <c r="W321" i="3"/>
  <c r="W226" i="3"/>
  <c r="A226" i="3" s="1"/>
  <c r="W131" i="3"/>
  <c r="A131" i="3" s="1"/>
  <c r="W291" i="3"/>
  <c r="A291" i="3" s="1"/>
  <c r="W132" i="3"/>
  <c r="A132" i="3" s="1"/>
  <c r="W228" i="3"/>
  <c r="A228" i="3" s="1"/>
  <c r="W101" i="3"/>
  <c r="A101" i="3" s="1"/>
  <c r="W293" i="3"/>
  <c r="W166" i="3"/>
  <c r="A166" i="3" s="1"/>
  <c r="W326" i="3"/>
  <c r="A326" i="3" s="1"/>
  <c r="W135" i="3"/>
  <c r="A135" i="3" s="1"/>
  <c r="W327" i="3"/>
  <c r="A327" i="3" s="1"/>
  <c r="W136" i="3"/>
  <c r="A136" i="3" s="1"/>
  <c r="W328" i="3"/>
  <c r="W137" i="3"/>
  <c r="A137" i="3" s="1"/>
  <c r="W265" i="3"/>
  <c r="A265" i="3" s="1"/>
  <c r="W106" i="3"/>
  <c r="A106" i="3" s="1"/>
  <c r="W298" i="3"/>
  <c r="A298" i="3" s="1"/>
  <c r="W171" i="3"/>
  <c r="A171" i="3" s="1"/>
  <c r="W299" i="3"/>
  <c r="W108" i="3"/>
  <c r="A108" i="3" s="1"/>
  <c r="W332" i="3"/>
  <c r="A332" i="3" s="1"/>
  <c r="W237" i="3"/>
  <c r="A237" i="3" s="1"/>
  <c r="W78" i="3"/>
  <c r="A78" i="3" s="1"/>
  <c r="W302" i="3"/>
  <c r="A302" i="3" s="1"/>
  <c r="W14" i="3"/>
  <c r="A14" i="3" s="1"/>
  <c r="M16" i="5"/>
  <c r="N16" i="5"/>
  <c r="G25" i="7" s="1"/>
  <c r="E15" i="2"/>
  <c r="E16" i="2"/>
  <c r="E17" i="2"/>
  <c r="E18" i="2"/>
  <c r="E19" i="2"/>
  <c r="E20" i="2"/>
  <c r="E23" i="2"/>
  <c r="E24" i="2"/>
  <c r="E27" i="2"/>
  <c r="E28" i="2"/>
  <c r="E29" i="2"/>
  <c r="E30" i="2"/>
  <c r="E33" i="2"/>
  <c r="E34" i="2"/>
  <c r="A153" i="3"/>
  <c r="A219" i="3"/>
  <c r="A214" i="3"/>
  <c r="AA14" i="3"/>
  <c r="E18" i="12"/>
  <c r="E44" i="2"/>
  <c r="F44" i="2" s="1"/>
  <c r="G44" i="2" s="1"/>
  <c r="E46" i="2"/>
  <c r="E45" i="2"/>
  <c r="F18" i="12" s="1"/>
  <c r="E32" i="12"/>
  <c r="E26" i="12"/>
  <c r="E16" i="12"/>
  <c r="E14" i="12"/>
  <c r="C36" i="11"/>
  <c r="E36" i="11"/>
  <c r="E14" i="11"/>
  <c r="E16" i="11"/>
  <c r="E18" i="11"/>
  <c r="E20" i="11"/>
  <c r="E22" i="11"/>
  <c r="E24" i="11"/>
  <c r="E30" i="11"/>
  <c r="E28" i="11"/>
  <c r="E34" i="11"/>
  <c r="E38" i="11"/>
  <c r="E40" i="11"/>
  <c r="E46" i="11"/>
  <c r="E44" i="11"/>
  <c r="C14" i="11"/>
  <c r="C16" i="11"/>
  <c r="C18" i="11"/>
  <c r="C20" i="11"/>
  <c r="C22" i="11"/>
  <c r="C24" i="11"/>
  <c r="C46" i="11"/>
  <c r="C44" i="11"/>
  <c r="C34" i="11"/>
  <c r="C38" i="11"/>
  <c r="C40" i="11"/>
  <c r="C30" i="11"/>
  <c r="C28" i="11"/>
  <c r="E48" i="2"/>
  <c r="E49" i="2"/>
  <c r="E52" i="2"/>
  <c r="E51" i="2"/>
  <c r="E43" i="2"/>
  <c r="F14" i="12" s="1"/>
  <c r="K55" i="2"/>
  <c r="E55" i="2"/>
  <c r="K43" i="2"/>
  <c r="K45" i="2"/>
  <c r="K46" i="2"/>
  <c r="K49" i="2"/>
  <c r="K48" i="2"/>
  <c r="K52" i="2"/>
  <c r="K51" i="2"/>
  <c r="K33" i="2"/>
  <c r="K34" i="2"/>
  <c r="K24" i="2"/>
  <c r="K27" i="2"/>
  <c r="K28" i="2"/>
  <c r="K29" i="2"/>
  <c r="K30" i="2"/>
  <c r="K15" i="2"/>
  <c r="K16" i="2"/>
  <c r="K17" i="2"/>
  <c r="K19" i="2"/>
  <c r="K18" i="2"/>
  <c r="K20" i="2"/>
  <c r="K23" i="2"/>
  <c r="D26" i="2"/>
  <c r="D32" i="2"/>
  <c r="D42" i="2"/>
  <c r="E12" i="12" s="1"/>
  <c r="D14" i="2"/>
  <c r="D22" i="2"/>
  <c r="D36" i="2"/>
  <c r="D54" i="2"/>
  <c r="E38" i="12" s="1"/>
  <c r="D53" i="2"/>
  <c r="E34" i="12" s="1"/>
  <c r="D50" i="2"/>
  <c r="E28" i="12" s="1"/>
  <c r="D47" i="2"/>
  <c r="E24" i="12" s="1"/>
  <c r="C54" i="2"/>
  <c r="C53" i="2"/>
  <c r="C50" i="2"/>
  <c r="C47" i="2"/>
  <c r="C42" i="2"/>
  <c r="E42" i="2" s="1"/>
  <c r="C36" i="2"/>
  <c r="E36" i="2" s="1"/>
  <c r="C32" i="2"/>
  <c r="E32" i="2" s="1"/>
  <c r="C26" i="2"/>
  <c r="E26" i="2" s="1"/>
  <c r="C22" i="2"/>
  <c r="E22" i="2" s="1"/>
  <c r="C14" i="2"/>
  <c r="E14" i="2" s="1"/>
  <c r="C2" i="7"/>
  <c r="F37" i="7"/>
  <c r="F38" i="7"/>
  <c r="F39" i="7"/>
  <c r="F40" i="7"/>
  <c r="F41" i="7"/>
  <c r="F36" i="7"/>
  <c r="F30" i="7"/>
  <c r="G30" i="7" s="1"/>
  <c r="F31" i="7"/>
  <c r="G31" i="7" s="1"/>
  <c r="F32" i="7"/>
  <c r="G32" i="7" s="1"/>
  <c r="F29" i="7"/>
  <c r="G29" i="7" s="1"/>
  <c r="F18" i="7"/>
  <c r="G18" i="7" s="1"/>
  <c r="F15" i="7"/>
  <c r="G15" i="7" s="1"/>
  <c r="F21" i="7"/>
  <c r="G21" i="7" s="1"/>
  <c r="F9" i="7"/>
  <c r="G9" i="7" s="1"/>
  <c r="F10" i="7"/>
  <c r="G10" i="7" s="1"/>
  <c r="F11" i="7"/>
  <c r="G11" i="7" s="1"/>
  <c r="F12" i="7"/>
  <c r="G12" i="7" s="1"/>
  <c r="F8" i="7"/>
  <c r="G8" i="7" s="1"/>
  <c r="F5" i="7"/>
  <c r="G5" i="7" s="1"/>
  <c r="C45" i="7"/>
  <c r="F45" i="7" s="1"/>
  <c r="G45" i="7" s="1"/>
  <c r="D20" i="7"/>
  <c r="F20" i="7" s="1"/>
  <c r="G20" i="7" s="1"/>
  <c r="C49" i="7"/>
  <c r="F49" i="7" s="1"/>
  <c r="G49" i="7" s="1"/>
  <c r="C48" i="7"/>
  <c r="F48" i="7" s="1"/>
  <c r="G48" i="7" s="1"/>
  <c r="C44" i="7"/>
  <c r="F44" i="7" s="1"/>
  <c r="G44" i="7" s="1"/>
  <c r="B2" i="1"/>
  <c r="G5" i="4"/>
  <c r="C16" i="7"/>
  <c r="I4" i="4"/>
  <c r="I5" i="4"/>
  <c r="I3" i="4"/>
  <c r="C5" i="6"/>
  <c r="C4" i="6"/>
  <c r="C3" i="6"/>
  <c r="B26" i="1" a="1"/>
  <c r="F4" i="5" a="1"/>
  <c r="B36" i="1" a="1"/>
  <c r="B15" i="1" a="1"/>
  <c r="B23" i="1" a="1"/>
  <c r="B18" i="1" a="1"/>
  <c r="B8" i="1" a="1"/>
  <c r="B42" i="1" a="1"/>
  <c r="B43" i="1" a="1"/>
  <c r="F26" i="5" a="1"/>
  <c r="B31" i="1" a="1"/>
  <c r="B39" i="1" a="1"/>
  <c r="G41" i="7" l="1"/>
  <c r="G39" i="7"/>
  <c r="G40" i="7"/>
  <c r="L5" i="5"/>
  <c r="G38" i="7"/>
  <c r="G36" i="7"/>
  <c r="G37" i="7"/>
  <c r="N24" i="5"/>
  <c r="L24" i="5"/>
  <c r="L4" i="5"/>
  <c r="L3" i="5"/>
  <c r="N21" i="5" s="1"/>
  <c r="E309" i="3"/>
  <c r="Z309" i="3" s="1"/>
  <c r="AF309" i="3" s="1"/>
  <c r="E25" i="2"/>
  <c r="E281" i="3"/>
  <c r="Z281" i="3" s="1"/>
  <c r="AF281" i="3" s="1"/>
  <c r="E274" i="3"/>
  <c r="Z274" i="3" s="1"/>
  <c r="AF274" i="3" s="1"/>
  <c r="E329" i="3"/>
  <c r="Z329" i="3" s="1"/>
  <c r="AF329" i="3" s="1"/>
  <c r="E268" i="3"/>
  <c r="Z268" i="3" s="1"/>
  <c r="AF268" i="3" s="1"/>
  <c r="E265" i="3"/>
  <c r="Z265" i="3" s="1"/>
  <c r="AF265" i="3" s="1"/>
  <c r="E341" i="3"/>
  <c r="Z341" i="3" s="1"/>
  <c r="AF341" i="3" s="1"/>
  <c r="E294" i="3"/>
  <c r="Z294" i="3" s="1"/>
  <c r="AF294" i="3" s="1"/>
  <c r="E301" i="3"/>
  <c r="Z301" i="3" s="1"/>
  <c r="AF301" i="3" s="1"/>
  <c r="E297" i="3"/>
  <c r="Z297" i="3" s="1"/>
  <c r="AF297" i="3" s="1"/>
  <c r="E16" i="3"/>
  <c r="Z16" i="3" s="1"/>
  <c r="AF16" i="3" s="1"/>
  <c r="E302" i="3"/>
  <c r="Z302" i="3" s="1"/>
  <c r="AF302" i="3" s="1"/>
  <c r="E335" i="3"/>
  <c r="Z335" i="3" s="1"/>
  <c r="AF335" i="3" s="1"/>
  <c r="E283" i="3"/>
  <c r="Z283" i="3" s="1"/>
  <c r="AF283" i="3" s="1"/>
  <c r="E269" i="3"/>
  <c r="Z269" i="3" s="1"/>
  <c r="AF269" i="3" s="1"/>
  <c r="E284" i="3"/>
  <c r="Z284" i="3" s="1"/>
  <c r="AF284" i="3" s="1"/>
  <c r="E323" i="3"/>
  <c r="Z323" i="3" s="1"/>
  <c r="AF323" i="3" s="1"/>
  <c r="E324" i="3"/>
  <c r="Z324" i="3" s="1"/>
  <c r="AF324" i="3" s="1"/>
  <c r="E342" i="3"/>
  <c r="Z342" i="3" s="1"/>
  <c r="AF342" i="3" s="1"/>
  <c r="E318" i="3"/>
  <c r="Z318" i="3" s="1"/>
  <c r="AF318" i="3" s="1"/>
  <c r="E310" i="3"/>
  <c r="Z310" i="3" s="1"/>
  <c r="AF310" i="3" s="1"/>
  <c r="E316" i="3"/>
  <c r="Z316" i="3" s="1"/>
  <c r="AF316" i="3" s="1"/>
  <c r="E303" i="3"/>
  <c r="Z303" i="3" s="1"/>
  <c r="AF303" i="3" s="1"/>
  <c r="E298" i="3"/>
  <c r="Z298" i="3" s="1"/>
  <c r="AF298" i="3" s="1"/>
  <c r="E291" i="3"/>
  <c r="Z291" i="3" s="1"/>
  <c r="AF291" i="3" s="1"/>
  <c r="E271" i="3"/>
  <c r="Z271" i="3" s="1"/>
  <c r="AF271" i="3" s="1"/>
  <c r="E325" i="3"/>
  <c r="Z325" i="3" s="1"/>
  <c r="AF325" i="3" s="1"/>
  <c r="A325" i="3"/>
  <c r="E288" i="3"/>
  <c r="Z288" i="3" s="1"/>
  <c r="AF288" i="3" s="1"/>
  <c r="A288" i="3"/>
  <c r="E305" i="3"/>
  <c r="Z305" i="3" s="1"/>
  <c r="AF305" i="3" s="1"/>
  <c r="A305" i="3"/>
  <c r="E280" i="3"/>
  <c r="Z280" i="3" s="1"/>
  <c r="AF280" i="3" s="1"/>
  <c r="A280" i="3"/>
  <c r="E277" i="3"/>
  <c r="Z277" i="3" s="1"/>
  <c r="AF277" i="3" s="1"/>
  <c r="A277" i="3"/>
  <c r="E320" i="3"/>
  <c r="Z320" i="3" s="1"/>
  <c r="AF320" i="3" s="1"/>
  <c r="A320" i="3"/>
  <c r="E293" i="3"/>
  <c r="Z293" i="3" s="1"/>
  <c r="AF293" i="3" s="1"/>
  <c r="A293" i="3"/>
  <c r="E319" i="3"/>
  <c r="Z319" i="3" s="1"/>
  <c r="AF319" i="3" s="1"/>
  <c r="A319" i="3"/>
  <c r="E312" i="3"/>
  <c r="Z312" i="3" s="1"/>
  <c r="AF312" i="3" s="1"/>
  <c r="A312" i="3"/>
  <c r="E340" i="3"/>
  <c r="Z340" i="3" s="1"/>
  <c r="AF340" i="3" s="1"/>
  <c r="A340" i="3"/>
  <c r="E287" i="3"/>
  <c r="Z287" i="3" s="1"/>
  <c r="AF287" i="3" s="1"/>
  <c r="A287" i="3"/>
  <c r="E279" i="3"/>
  <c r="Z279" i="3" s="1"/>
  <c r="AF279" i="3" s="1"/>
  <c r="A279" i="3"/>
  <c r="E337" i="3"/>
  <c r="Z337" i="3" s="1"/>
  <c r="AF337" i="3" s="1"/>
  <c r="E308" i="3"/>
  <c r="Z308" i="3" s="1"/>
  <c r="AF308" i="3" s="1"/>
  <c r="A308" i="3"/>
  <c r="E331" i="3"/>
  <c r="Z331" i="3" s="1"/>
  <c r="AF331" i="3" s="1"/>
  <c r="A331" i="3"/>
  <c r="E276" i="3"/>
  <c r="Z276" i="3" s="1"/>
  <c r="AF276" i="3" s="1"/>
  <c r="A276" i="3"/>
  <c r="E267" i="3"/>
  <c r="Z267" i="3" s="1"/>
  <c r="AF267" i="3" s="1"/>
  <c r="A267" i="3"/>
  <c r="E313" i="3"/>
  <c r="Z313" i="3" s="1"/>
  <c r="AF313" i="3" s="1"/>
  <c r="A313" i="3"/>
  <c r="E264" i="3"/>
  <c r="Z264" i="3" s="1"/>
  <c r="AF264" i="3" s="1"/>
  <c r="A264" i="3"/>
  <c r="E322" i="3"/>
  <c r="Z322" i="3" s="1"/>
  <c r="AF322" i="3" s="1"/>
  <c r="A322" i="3"/>
  <c r="E273" i="3"/>
  <c r="Z273" i="3" s="1"/>
  <c r="AF273" i="3" s="1"/>
  <c r="E289" i="3"/>
  <c r="Z289" i="3" s="1"/>
  <c r="AF289" i="3" s="1"/>
  <c r="A289" i="3"/>
  <c r="E321" i="3"/>
  <c r="Z321" i="3" s="1"/>
  <c r="AF321" i="3" s="1"/>
  <c r="A321" i="3"/>
  <c r="E307" i="3"/>
  <c r="Z307" i="3" s="1"/>
  <c r="AF307" i="3" s="1"/>
  <c r="A307" i="3"/>
  <c r="E266" i="3"/>
  <c r="Z266" i="3" s="1"/>
  <c r="AF266" i="3" s="1"/>
  <c r="A266" i="3"/>
  <c r="E304" i="3"/>
  <c r="Z304" i="3" s="1"/>
  <c r="AF304" i="3" s="1"/>
  <c r="A304" i="3"/>
  <c r="E327" i="3"/>
  <c r="Z327" i="3" s="1"/>
  <c r="AF327" i="3" s="1"/>
  <c r="E272" i="3"/>
  <c r="Z272" i="3" s="1"/>
  <c r="AF272" i="3" s="1"/>
  <c r="E285" i="3"/>
  <c r="Z285" i="3" s="1"/>
  <c r="AF285" i="3" s="1"/>
  <c r="A285" i="3"/>
  <c r="E343" i="3"/>
  <c r="Z343" i="3" s="1"/>
  <c r="AF343" i="3" s="1"/>
  <c r="E299" i="3"/>
  <c r="Z299" i="3" s="1"/>
  <c r="AF299" i="3" s="1"/>
  <c r="A299" i="3"/>
  <c r="E306" i="3"/>
  <c r="Z306" i="3" s="1"/>
  <c r="AF306" i="3" s="1"/>
  <c r="A306" i="3"/>
  <c r="E270" i="3"/>
  <c r="Z270" i="3" s="1"/>
  <c r="AF270" i="3" s="1"/>
  <c r="E315" i="3"/>
  <c r="Z315" i="3" s="1"/>
  <c r="AF315" i="3" s="1"/>
  <c r="A315" i="3"/>
  <c r="E282" i="3"/>
  <c r="Z282" i="3" s="1"/>
  <c r="AF282" i="3" s="1"/>
  <c r="A282" i="3"/>
  <c r="E292" i="3"/>
  <c r="Z292" i="3" s="1"/>
  <c r="AF292" i="3" s="1"/>
  <c r="A292" i="3"/>
  <c r="E311" i="3"/>
  <c r="Z311" i="3" s="1"/>
  <c r="AF311" i="3" s="1"/>
  <c r="A311" i="3"/>
  <c r="E317" i="3"/>
  <c r="Z317" i="3" s="1"/>
  <c r="AF317" i="3" s="1"/>
  <c r="E338" i="3"/>
  <c r="Z338" i="3" s="1"/>
  <c r="AF338" i="3" s="1"/>
  <c r="A338" i="3"/>
  <c r="E278" i="3"/>
  <c r="Z278" i="3" s="1"/>
  <c r="AF278" i="3" s="1"/>
  <c r="A278" i="3"/>
  <c r="E332" i="3"/>
  <c r="Z332" i="3" s="1"/>
  <c r="AF332" i="3" s="1"/>
  <c r="E328" i="3"/>
  <c r="Z328" i="3" s="1"/>
  <c r="AF328" i="3" s="1"/>
  <c r="A328" i="3"/>
  <c r="E330" i="3"/>
  <c r="Z330" i="3" s="1"/>
  <c r="AF330" i="3" s="1"/>
  <c r="A330" i="3"/>
  <c r="E17" i="3"/>
  <c r="Z17" i="3" s="1"/>
  <c r="AF17" i="3" s="1"/>
  <c r="E339" i="3"/>
  <c r="Z339" i="3" s="1"/>
  <c r="AF339" i="3" s="1"/>
  <c r="E290" i="3"/>
  <c r="Z290" i="3" s="1"/>
  <c r="AF290" i="3" s="1"/>
  <c r="A290" i="3"/>
  <c r="E300" i="3"/>
  <c r="Z300" i="3" s="1"/>
  <c r="AF300" i="3" s="1"/>
  <c r="A300" i="3"/>
  <c r="E336" i="3"/>
  <c r="Z336" i="3" s="1"/>
  <c r="AF336" i="3" s="1"/>
  <c r="E296" i="3"/>
  <c r="Z296" i="3" s="1"/>
  <c r="AF296" i="3" s="1"/>
  <c r="A296" i="3"/>
  <c r="E286" i="3"/>
  <c r="Z286" i="3" s="1"/>
  <c r="AF286" i="3" s="1"/>
  <c r="A286" i="3"/>
  <c r="E295" i="3"/>
  <c r="Z295" i="3" s="1"/>
  <c r="AF295" i="3" s="1"/>
  <c r="A295" i="3"/>
  <c r="E334" i="3"/>
  <c r="Z334" i="3" s="1"/>
  <c r="AF334" i="3" s="1"/>
  <c r="A334" i="3"/>
  <c r="E333" i="3"/>
  <c r="Z333" i="3" s="1"/>
  <c r="AF333" i="3" s="1"/>
  <c r="A333" i="3"/>
  <c r="E275" i="3"/>
  <c r="Z275" i="3" s="1"/>
  <c r="AF275" i="3" s="1"/>
  <c r="A275" i="3"/>
  <c r="E263" i="3"/>
  <c r="Z263" i="3" s="1"/>
  <c r="AF263" i="3" s="1"/>
  <c r="A263" i="3"/>
  <c r="E326" i="3"/>
  <c r="Z326" i="3" s="1"/>
  <c r="AF326" i="3" s="1"/>
  <c r="E314" i="3"/>
  <c r="Z314" i="3" s="1"/>
  <c r="AF314" i="3" s="1"/>
  <c r="E144" i="3"/>
  <c r="E164" i="3"/>
  <c r="E146" i="3"/>
  <c r="E48" i="3"/>
  <c r="E227" i="3"/>
  <c r="E28" i="3"/>
  <c r="E169" i="3"/>
  <c r="E183" i="3"/>
  <c r="E136" i="3"/>
  <c r="E213" i="3"/>
  <c r="E158" i="3"/>
  <c r="E120" i="3"/>
  <c r="E175" i="3"/>
  <c r="E205" i="3"/>
  <c r="E134" i="3"/>
  <c r="E104" i="3"/>
  <c r="E159" i="3"/>
  <c r="E91" i="3"/>
  <c r="E88" i="3"/>
  <c r="E143" i="3"/>
  <c r="E114" i="3"/>
  <c r="E165" i="3"/>
  <c r="E212" i="3"/>
  <c r="E261" i="3"/>
  <c r="E187" i="3"/>
  <c r="E56" i="3"/>
  <c r="E111" i="3"/>
  <c r="E204" i="3"/>
  <c r="E253" i="3"/>
  <c r="E92" i="3"/>
  <c r="E66" i="3"/>
  <c r="E95" i="3"/>
  <c r="E245" i="3"/>
  <c r="E62" i="3"/>
  <c r="E179" i="3"/>
  <c r="E85" i="3"/>
  <c r="E79" i="3"/>
  <c r="E211" i="3"/>
  <c r="E137" i="3"/>
  <c r="E115" i="3"/>
  <c r="E63" i="3"/>
  <c r="E203" i="3"/>
  <c r="E229" i="3"/>
  <c r="E153" i="3"/>
  <c r="E49" i="3"/>
  <c r="E105" i="3"/>
  <c r="E83" i="3"/>
  <c r="E37" i="3"/>
  <c r="E47" i="3"/>
  <c r="E121" i="3"/>
  <c r="E57" i="3"/>
  <c r="E191" i="3"/>
  <c r="E243" i="3"/>
  <c r="E156" i="3"/>
  <c r="E80" i="3"/>
  <c r="E235" i="3"/>
  <c r="E139" i="3"/>
  <c r="E255" i="3"/>
  <c r="E46" i="3"/>
  <c r="E197" i="3"/>
  <c r="E19" i="3"/>
  <c r="E247" i="3"/>
  <c r="E81" i="3"/>
  <c r="E72" i="3"/>
  <c r="E127" i="3"/>
  <c r="E239" i="3"/>
  <c r="E102" i="3"/>
  <c r="E124" i="3"/>
  <c r="E149" i="3"/>
  <c r="E252" i="3"/>
  <c r="E231" i="3"/>
  <c r="E195" i="3"/>
  <c r="E40" i="3"/>
  <c r="E101" i="3"/>
  <c r="E236" i="3"/>
  <c r="E223" i="3"/>
  <c r="E174" i="3"/>
  <c r="E24" i="3"/>
  <c r="E237" i="3"/>
  <c r="E41" i="3"/>
  <c r="E161" i="3"/>
  <c r="E53" i="3"/>
  <c r="E219" i="3"/>
  <c r="E221" i="3"/>
  <c r="E65" i="3"/>
  <c r="E60" i="3"/>
  <c r="E34" i="3"/>
  <c r="E51" i="3"/>
  <c r="E186" i="3"/>
  <c r="E31" i="3"/>
  <c r="E138" i="3"/>
  <c r="E74" i="3"/>
  <c r="E23" i="3"/>
  <c r="E182" i="3"/>
  <c r="E108" i="3"/>
  <c r="E122" i="3"/>
  <c r="E77" i="3"/>
  <c r="E58" i="3"/>
  <c r="E103" i="3"/>
  <c r="E129" i="3"/>
  <c r="E42" i="3"/>
  <c r="E113" i="3"/>
  <c r="E173" i="3"/>
  <c r="E256" i="3"/>
  <c r="E145" i="3"/>
  <c r="E59" i="3"/>
  <c r="E45" i="3"/>
  <c r="E26" i="3"/>
  <c r="E189" i="3"/>
  <c r="E215" i="3"/>
  <c r="E76" i="3"/>
  <c r="E90" i="3"/>
  <c r="E232" i="3"/>
  <c r="E244" i="3"/>
  <c r="E190" i="3"/>
  <c r="E163" i="3"/>
  <c r="E251" i="3"/>
  <c r="E141" i="3"/>
  <c r="E193" i="3"/>
  <c r="E248" i="3"/>
  <c r="E109" i="3"/>
  <c r="E110" i="3"/>
  <c r="E250" i="3"/>
  <c r="E171" i="3"/>
  <c r="E126" i="3"/>
  <c r="E73" i="3"/>
  <c r="E96" i="3"/>
  <c r="E218" i="3"/>
  <c r="E155" i="3"/>
  <c r="E188" i="3"/>
  <c r="E142" i="3"/>
  <c r="E106" i="3"/>
  <c r="E170" i="3"/>
  <c r="E216" i="3"/>
  <c r="E98" i="3"/>
  <c r="E196" i="3"/>
  <c r="E119" i="3"/>
  <c r="E234" i="3"/>
  <c r="E226" i="3"/>
  <c r="E33" i="3"/>
  <c r="E154" i="3"/>
  <c r="E217" i="3"/>
  <c r="E157" i="3"/>
  <c r="E89" i="3"/>
  <c r="E166" i="3"/>
  <c r="E93" i="3"/>
  <c r="E55" i="3"/>
  <c r="E147" i="3"/>
  <c r="E151" i="3"/>
  <c r="E240" i="3"/>
  <c r="E258" i="3"/>
  <c r="E125" i="3"/>
  <c r="E135" i="3"/>
  <c r="E228" i="3"/>
  <c r="E177" i="3"/>
  <c r="E30" i="3"/>
  <c r="E70" i="3"/>
  <c r="E230" i="3"/>
  <c r="E67" i="3"/>
  <c r="E78" i="3"/>
  <c r="E50" i="3"/>
  <c r="E207" i="3"/>
  <c r="E140" i="3"/>
  <c r="E180" i="3"/>
  <c r="E25" i="3"/>
  <c r="E184" i="3"/>
  <c r="E192" i="3"/>
  <c r="E133" i="3"/>
  <c r="E178" i="3"/>
  <c r="E260" i="3"/>
  <c r="E132" i="3"/>
  <c r="E224" i="3"/>
  <c r="E61" i="3"/>
  <c r="E29" i="3"/>
  <c r="E262" i="3"/>
  <c r="E116" i="3"/>
  <c r="E86" i="3"/>
  <c r="E202" i="3"/>
  <c r="E118" i="3"/>
  <c r="E185" i="3"/>
  <c r="E68" i="3"/>
  <c r="E209" i="3"/>
  <c r="E148" i="3"/>
  <c r="E131" i="3"/>
  <c r="E21" i="3"/>
  <c r="E201" i="3"/>
  <c r="E238" i="3"/>
  <c r="E82" i="3"/>
  <c r="E99" i="3"/>
  <c r="E44" i="3"/>
  <c r="E107" i="3"/>
  <c r="E222" i="3"/>
  <c r="E71" i="3"/>
  <c r="E43" i="3"/>
  <c r="E94" i="3"/>
  <c r="E200" i="3"/>
  <c r="E181" i="3"/>
  <c r="E233" i="3"/>
  <c r="E130" i="3"/>
  <c r="E198" i="3"/>
  <c r="E97" i="3"/>
  <c r="E168" i="3"/>
  <c r="E176" i="3"/>
  <c r="E117" i="3"/>
  <c r="E18" i="3"/>
  <c r="E220" i="3"/>
  <c r="E199" i="3"/>
  <c r="E123" i="3"/>
  <c r="E242" i="3"/>
  <c r="E167" i="3"/>
  <c r="E75" i="3"/>
  <c r="E112" i="3"/>
  <c r="E254" i="3"/>
  <c r="E54" i="3"/>
  <c r="E246" i="3"/>
  <c r="E39" i="3"/>
  <c r="E172" i="3"/>
  <c r="E22" i="3"/>
  <c r="E84" i="3"/>
  <c r="E162" i="3"/>
  <c r="E128" i="3"/>
  <c r="E210" i="3"/>
  <c r="E100" i="3"/>
  <c r="E38" i="3"/>
  <c r="E64" i="3"/>
  <c r="E208" i="3"/>
  <c r="E257" i="3"/>
  <c r="E150" i="3"/>
  <c r="E35" i="3"/>
  <c r="E32" i="3"/>
  <c r="E20" i="3"/>
  <c r="E249" i="3"/>
  <c r="E36" i="3"/>
  <c r="E27" i="3"/>
  <c r="E241" i="3"/>
  <c r="E214" i="3"/>
  <c r="E206" i="3"/>
  <c r="E259" i="3"/>
  <c r="E225" i="3"/>
  <c r="E194" i="3"/>
  <c r="E52" i="3"/>
  <c r="E87" i="3"/>
  <c r="E152" i="3"/>
  <c r="E160" i="3"/>
  <c r="E69" i="3"/>
  <c r="E36" i="12"/>
  <c r="E30" i="12"/>
  <c r="F16" i="12"/>
  <c r="E22" i="12"/>
  <c r="E20" i="12"/>
  <c r="F51" i="2"/>
  <c r="F52" i="2"/>
  <c r="F32" i="12"/>
  <c r="F49" i="2"/>
  <c r="F26" i="12"/>
  <c r="C42" i="11"/>
  <c r="E32" i="11"/>
  <c r="C48" i="11"/>
  <c r="F38" i="11"/>
  <c r="E48" i="11"/>
  <c r="F24" i="11"/>
  <c r="F40" i="11"/>
  <c r="F22" i="11"/>
  <c r="F44" i="11"/>
  <c r="C26" i="11"/>
  <c r="C32" i="11"/>
  <c r="E42" i="11"/>
  <c r="F16" i="11"/>
  <c r="F36" i="11"/>
  <c r="F46" i="11"/>
  <c r="E26" i="11"/>
  <c r="E12" i="11"/>
  <c r="F14" i="11"/>
  <c r="F28" i="11"/>
  <c r="F30" i="11"/>
  <c r="F27" i="2"/>
  <c r="F34" i="11"/>
  <c r="F18" i="2"/>
  <c r="F20" i="11"/>
  <c r="F17" i="2"/>
  <c r="F18" i="11"/>
  <c r="C12" i="11"/>
  <c r="F48" i="2"/>
  <c r="F43" i="2"/>
  <c r="F55" i="2"/>
  <c r="F46" i="2"/>
  <c r="F45" i="2"/>
  <c r="F34" i="2"/>
  <c r="F33" i="2"/>
  <c r="F30" i="2"/>
  <c r="F29" i="2"/>
  <c r="F28" i="2"/>
  <c r="F24" i="2"/>
  <c r="F23" i="2"/>
  <c r="F20" i="2"/>
  <c r="F19" i="2"/>
  <c r="F16" i="2"/>
  <c r="F15" i="2"/>
  <c r="E15" i="3"/>
  <c r="Z15" i="3" s="1"/>
  <c r="AF15" i="3" s="1"/>
  <c r="E14" i="3"/>
  <c r="Z14" i="3" s="1"/>
  <c r="AF14" i="3" s="1"/>
  <c r="C48" i="1"/>
  <c r="C23" i="7"/>
  <c r="F16" i="7"/>
  <c r="C17" i="7"/>
  <c r="F17" i="7" s="1"/>
  <c r="G35" i="7" s="1"/>
  <c r="K54" i="2"/>
  <c r="E54" i="2"/>
  <c r="F38" i="12" s="1"/>
  <c r="K50" i="2"/>
  <c r="E50" i="2"/>
  <c r="F28" i="12" s="1"/>
  <c r="K53" i="2"/>
  <c r="E53" i="2"/>
  <c r="K47" i="2"/>
  <c r="E47" i="2"/>
  <c r="F24" i="12" s="1"/>
  <c r="K42" i="2"/>
  <c r="D37" i="2"/>
  <c r="D35" i="2"/>
  <c r="D31" i="2"/>
  <c r="D25" i="2"/>
  <c r="D21" i="2"/>
  <c r="K36" i="2"/>
  <c r="K32" i="2"/>
  <c r="K26" i="2"/>
  <c r="K14" i="2"/>
  <c r="K22" i="2"/>
  <c r="F50" i="1"/>
  <c r="B44" i="1"/>
  <c r="F44" i="1" s="1"/>
  <c r="C35" i="7"/>
  <c r="F35" i="7" s="1"/>
  <c r="C46" i="7"/>
  <c r="F46" i="7" s="1"/>
  <c r="G46" i="7" s="1"/>
  <c r="F27" i="1"/>
  <c r="B3" i="1"/>
  <c r="B4" i="1"/>
  <c r="B43" i="1"/>
  <c r="B42" i="1"/>
  <c r="B39" i="1"/>
  <c r="B36" i="1"/>
  <c r="B31" i="1"/>
  <c r="F26" i="5"/>
  <c r="B26" i="1"/>
  <c r="B23" i="1"/>
  <c r="B18" i="1"/>
  <c r="B15" i="1"/>
  <c r="B8" i="1"/>
  <c r="F4" i="5"/>
  <c r="L22" i="5" l="1"/>
  <c r="N20" i="5"/>
  <c r="L21" i="5"/>
  <c r="L11" i="5"/>
  <c r="N11" i="5"/>
  <c r="L27" i="5"/>
  <c r="L28" i="5"/>
  <c r="N9" i="5"/>
  <c r="L20" i="5"/>
  <c r="N19" i="5"/>
  <c r="N17" i="5"/>
  <c r="L19" i="5"/>
  <c r="E38" i="2"/>
  <c r="Z120" i="3"/>
  <c r="AF120" i="3" s="1"/>
  <c r="Z189" i="3"/>
  <c r="AF189" i="3" s="1"/>
  <c r="Z162" i="3"/>
  <c r="AF162" i="3" s="1"/>
  <c r="Z74" i="3"/>
  <c r="AF74" i="3" s="1"/>
  <c r="Z132" i="3"/>
  <c r="AF132" i="3" s="1"/>
  <c r="Z138" i="3"/>
  <c r="AF138" i="3" s="1"/>
  <c r="Z36" i="3"/>
  <c r="AF36" i="3" s="1"/>
  <c r="Z172" i="3"/>
  <c r="AF172" i="3" s="1"/>
  <c r="Z97" i="3"/>
  <c r="AF97" i="3" s="1"/>
  <c r="Z21" i="3"/>
  <c r="AF21" i="3" s="1"/>
  <c r="Z178" i="3"/>
  <c r="AF178" i="3" s="1"/>
  <c r="Z135" i="3"/>
  <c r="AF135" i="3" s="1"/>
  <c r="Z119" i="3"/>
  <c r="AF119" i="3" s="1"/>
  <c r="Z109" i="3"/>
  <c r="AF109" i="3" s="1"/>
  <c r="Z145" i="3"/>
  <c r="AF145" i="3" s="1"/>
  <c r="Z186" i="3"/>
  <c r="AF186" i="3" s="1"/>
  <c r="Z40" i="3"/>
  <c r="AF40" i="3" s="1"/>
  <c r="Z139" i="3"/>
  <c r="AF139" i="3" s="1"/>
  <c r="Z63" i="3"/>
  <c r="AF63" i="3" s="1"/>
  <c r="Z187" i="3"/>
  <c r="AF187" i="3" s="1"/>
  <c r="Z136" i="3"/>
  <c r="AF136" i="3" s="1"/>
  <c r="Z174" i="3"/>
  <c r="AF174" i="3" s="1"/>
  <c r="Z26" i="3"/>
  <c r="AF26" i="3" s="1"/>
  <c r="Z253" i="3"/>
  <c r="AF253" i="3" s="1"/>
  <c r="Z23" i="3"/>
  <c r="AF23" i="3" s="1"/>
  <c r="Z224" i="3"/>
  <c r="AF224" i="3" s="1"/>
  <c r="Z84" i="3"/>
  <c r="AF84" i="3" s="1"/>
  <c r="Z201" i="3"/>
  <c r="AF201" i="3" s="1"/>
  <c r="Z258" i="3"/>
  <c r="AF258" i="3" s="1"/>
  <c r="Z69" i="3"/>
  <c r="AF69" i="3" s="1"/>
  <c r="Z35" i="3"/>
  <c r="AF35" i="3" s="1"/>
  <c r="Z254" i="3"/>
  <c r="AF254" i="3" s="1"/>
  <c r="Z181" i="3"/>
  <c r="AF181" i="3" s="1"/>
  <c r="Z68" i="3"/>
  <c r="AF68" i="3" s="1"/>
  <c r="Z25" i="3"/>
  <c r="AF25" i="3" s="1"/>
  <c r="Z151" i="3"/>
  <c r="AF151" i="3" s="1"/>
  <c r="Z170" i="3"/>
  <c r="AF170" i="3" s="1"/>
  <c r="Z251" i="3"/>
  <c r="AF251" i="3" s="1"/>
  <c r="Z42" i="3"/>
  <c r="AF42" i="3" s="1"/>
  <c r="Z65" i="3"/>
  <c r="AF65" i="3" s="1"/>
  <c r="Z149" i="3"/>
  <c r="AF149" i="3" s="1"/>
  <c r="Z243" i="3"/>
  <c r="AF243" i="3" s="1"/>
  <c r="Z79" i="3"/>
  <c r="AF79" i="3" s="1"/>
  <c r="Z114" i="3"/>
  <c r="AF114" i="3" s="1"/>
  <c r="Z227" i="3"/>
  <c r="AF227" i="3" s="1"/>
  <c r="Z206" i="3"/>
  <c r="AF206" i="3" s="1"/>
  <c r="Z19" i="3"/>
  <c r="AF19" i="3" s="1"/>
  <c r="Z153" i="3"/>
  <c r="AF153" i="3" s="1"/>
  <c r="Z168" i="3"/>
  <c r="AF168" i="3" s="1"/>
  <c r="Z198" i="3"/>
  <c r="AF198" i="3" s="1"/>
  <c r="Z160" i="3"/>
  <c r="AF160" i="3" s="1"/>
  <c r="Z150" i="3"/>
  <c r="AF150" i="3" s="1"/>
  <c r="Z112" i="3"/>
  <c r="AF112" i="3" s="1"/>
  <c r="Z200" i="3"/>
  <c r="AF200" i="3" s="1"/>
  <c r="Z185" i="3"/>
  <c r="AF185" i="3" s="1"/>
  <c r="Z180" i="3"/>
  <c r="AF180" i="3" s="1"/>
  <c r="Z147" i="3"/>
  <c r="AF147" i="3" s="1"/>
  <c r="Z106" i="3"/>
  <c r="AF106" i="3" s="1"/>
  <c r="Z163" i="3"/>
  <c r="AF163" i="3" s="1"/>
  <c r="Z129" i="3"/>
  <c r="AF129" i="3" s="1"/>
  <c r="Z221" i="3"/>
  <c r="AF221" i="3" s="1"/>
  <c r="Z124" i="3"/>
  <c r="AF124" i="3" s="1"/>
  <c r="Z191" i="3"/>
  <c r="AF191" i="3" s="1"/>
  <c r="Z85" i="3"/>
  <c r="AF85" i="3" s="1"/>
  <c r="Z143" i="3"/>
  <c r="AF143" i="3" s="1"/>
  <c r="Z48" i="3"/>
  <c r="AF48" i="3" s="1"/>
  <c r="Z154" i="3"/>
  <c r="AF154" i="3" s="1"/>
  <c r="Z101" i="3"/>
  <c r="AF101" i="3" s="1"/>
  <c r="Z115" i="3"/>
  <c r="AF115" i="3" s="1"/>
  <c r="Z173" i="3"/>
  <c r="AF173" i="3" s="1"/>
  <c r="Z216" i="3"/>
  <c r="AF216" i="3" s="1"/>
  <c r="Z70" i="3"/>
  <c r="AF70" i="3" s="1"/>
  <c r="Z175" i="3"/>
  <c r="AF175" i="3" s="1"/>
  <c r="Z234" i="3"/>
  <c r="AF234" i="3" s="1"/>
  <c r="Z125" i="3"/>
  <c r="AF125" i="3" s="1"/>
  <c r="Z98" i="3"/>
  <c r="AF98" i="3" s="1"/>
  <c r="Z152" i="3"/>
  <c r="AF152" i="3" s="1"/>
  <c r="Z257" i="3"/>
  <c r="AF257" i="3" s="1"/>
  <c r="Z75" i="3"/>
  <c r="AF75" i="3" s="1"/>
  <c r="Z94" i="3"/>
  <c r="AF94" i="3" s="1"/>
  <c r="Z118" i="3"/>
  <c r="AF118" i="3" s="1"/>
  <c r="Z140" i="3"/>
  <c r="AF140" i="3" s="1"/>
  <c r="Z55" i="3"/>
  <c r="AF55" i="3" s="1"/>
  <c r="Z142" i="3"/>
  <c r="AF142" i="3" s="1"/>
  <c r="Z190" i="3"/>
  <c r="AF190" i="3" s="1"/>
  <c r="Z103" i="3"/>
  <c r="AF103" i="3" s="1"/>
  <c r="Z219" i="3"/>
  <c r="AF219" i="3" s="1"/>
  <c r="Z102" i="3"/>
  <c r="AF102" i="3" s="1"/>
  <c r="Z57" i="3"/>
  <c r="AF57" i="3" s="1"/>
  <c r="Z179" i="3"/>
  <c r="AF179" i="3" s="1"/>
  <c r="Z88" i="3"/>
  <c r="AF88" i="3" s="1"/>
  <c r="Z146" i="3"/>
  <c r="AF146" i="3" s="1"/>
  <c r="Z99" i="3"/>
  <c r="AF99" i="3" s="1"/>
  <c r="Z117" i="3"/>
  <c r="AF117" i="3" s="1"/>
  <c r="Z126" i="3"/>
  <c r="AF126" i="3" s="1"/>
  <c r="Z250" i="3"/>
  <c r="AF250" i="3" s="1"/>
  <c r="Z228" i="3"/>
  <c r="AF228" i="3" s="1"/>
  <c r="Z39" i="3"/>
  <c r="AF39" i="3" s="1"/>
  <c r="Z212" i="3"/>
  <c r="AF212" i="3" s="1"/>
  <c r="Z28" i="3"/>
  <c r="AF28" i="3" s="1"/>
  <c r="Z188" i="3"/>
  <c r="AF188" i="3" s="1"/>
  <c r="Z128" i="3"/>
  <c r="AF128" i="3" s="1"/>
  <c r="Z49" i="3"/>
  <c r="AF49" i="3" s="1"/>
  <c r="Z226" i="3"/>
  <c r="AF226" i="3" s="1"/>
  <c r="Z229" i="3"/>
  <c r="AF229" i="3" s="1"/>
  <c r="Z203" i="3"/>
  <c r="AF203" i="3" s="1"/>
  <c r="Z133" i="3"/>
  <c r="AF133" i="3" s="1"/>
  <c r="Z196" i="3"/>
  <c r="AF196" i="3" s="1"/>
  <c r="Z51" i="3"/>
  <c r="AF51" i="3" s="1"/>
  <c r="Z261" i="3"/>
  <c r="AF261" i="3" s="1"/>
  <c r="Z246" i="3"/>
  <c r="AF246" i="3" s="1"/>
  <c r="Z193" i="3"/>
  <c r="AF193" i="3" s="1"/>
  <c r="Z32" i="3"/>
  <c r="AF32" i="3" s="1"/>
  <c r="Z240" i="3"/>
  <c r="AF240" i="3" s="1"/>
  <c r="Z113" i="3"/>
  <c r="AF113" i="3" s="1"/>
  <c r="Z239" i="3"/>
  <c r="AF239" i="3" s="1"/>
  <c r="Z52" i="3"/>
  <c r="AF52" i="3" s="1"/>
  <c r="Z64" i="3"/>
  <c r="AF64" i="3" s="1"/>
  <c r="Z242" i="3"/>
  <c r="AF242" i="3" s="1"/>
  <c r="Z71" i="3"/>
  <c r="AF71" i="3" s="1"/>
  <c r="Z86" i="3"/>
  <c r="AF86" i="3" s="1"/>
  <c r="Z50" i="3"/>
  <c r="AF50" i="3" s="1"/>
  <c r="Z166" i="3"/>
  <c r="AF166" i="3" s="1"/>
  <c r="Z155" i="3"/>
  <c r="AF155" i="3" s="1"/>
  <c r="Z232" i="3"/>
  <c r="AF232" i="3" s="1"/>
  <c r="Z77" i="3"/>
  <c r="AF77" i="3" s="1"/>
  <c r="Z161" i="3"/>
  <c r="AF161" i="3" s="1"/>
  <c r="Z127" i="3"/>
  <c r="AF127" i="3" s="1"/>
  <c r="Z47" i="3"/>
  <c r="AF47" i="3" s="1"/>
  <c r="Z245" i="3"/>
  <c r="AF245" i="3" s="1"/>
  <c r="Z159" i="3"/>
  <c r="AF159" i="3" s="1"/>
  <c r="Z144" i="3"/>
  <c r="AF144" i="3" s="1"/>
  <c r="Z82" i="3"/>
  <c r="AF82" i="3" s="1"/>
  <c r="Z171" i="3"/>
  <c r="AF171" i="3" s="1"/>
  <c r="Z223" i="3"/>
  <c r="AF223" i="3" s="1"/>
  <c r="Z241" i="3"/>
  <c r="AF241" i="3" s="1"/>
  <c r="Z45" i="3"/>
  <c r="AF45" i="3" s="1"/>
  <c r="Z260" i="3"/>
  <c r="AF260" i="3" s="1"/>
  <c r="Z255" i="3"/>
  <c r="AF255" i="3" s="1"/>
  <c r="Z130" i="3"/>
  <c r="AF130" i="3" s="1"/>
  <c r="Z80" i="3"/>
  <c r="AF80" i="3" s="1"/>
  <c r="Z233" i="3"/>
  <c r="AF233" i="3" s="1"/>
  <c r="Z156" i="3"/>
  <c r="AF156" i="3" s="1"/>
  <c r="Z87" i="3"/>
  <c r="AF87" i="3" s="1"/>
  <c r="Z121" i="3"/>
  <c r="AF121" i="3" s="1"/>
  <c r="Z18" i="3"/>
  <c r="AF18" i="3" s="1"/>
  <c r="Z158" i="3"/>
  <c r="AF158" i="3" s="1"/>
  <c r="Z59" i="3"/>
  <c r="AF59" i="3" s="1"/>
  <c r="Z195" i="3"/>
  <c r="AF195" i="3" s="1"/>
  <c r="Z141" i="3"/>
  <c r="AF141" i="3" s="1"/>
  <c r="Z58" i="3"/>
  <c r="AF58" i="3" s="1"/>
  <c r="Z194" i="3"/>
  <c r="AF194" i="3" s="1"/>
  <c r="Z38" i="3"/>
  <c r="AF38" i="3" s="1"/>
  <c r="Z123" i="3"/>
  <c r="AF123" i="3" s="1"/>
  <c r="Z222" i="3"/>
  <c r="AF222" i="3" s="1"/>
  <c r="Z116" i="3"/>
  <c r="AF116" i="3" s="1"/>
  <c r="Z78" i="3"/>
  <c r="AF78" i="3" s="1"/>
  <c r="Z89" i="3"/>
  <c r="AF89" i="3" s="1"/>
  <c r="Z218" i="3"/>
  <c r="AF218" i="3" s="1"/>
  <c r="Z90" i="3"/>
  <c r="AF90" i="3" s="1"/>
  <c r="Z122" i="3"/>
  <c r="AF122" i="3" s="1"/>
  <c r="Z41" i="3"/>
  <c r="AF41" i="3" s="1"/>
  <c r="Z72" i="3"/>
  <c r="AF72" i="3" s="1"/>
  <c r="Z37" i="3"/>
  <c r="AF37" i="3" s="1"/>
  <c r="Z95" i="3"/>
  <c r="AF95" i="3" s="1"/>
  <c r="Z104" i="3"/>
  <c r="AF104" i="3" s="1"/>
  <c r="Z176" i="3"/>
  <c r="AF176" i="3" s="1"/>
  <c r="Z236" i="3"/>
  <c r="AF236" i="3" s="1"/>
  <c r="Z27" i="3"/>
  <c r="AF27" i="3" s="1"/>
  <c r="Z31" i="3"/>
  <c r="AF31" i="3" s="1"/>
  <c r="Z148" i="3"/>
  <c r="AF148" i="3" s="1"/>
  <c r="Z231" i="3"/>
  <c r="AF231" i="3" s="1"/>
  <c r="Z209" i="3"/>
  <c r="AF209" i="3" s="1"/>
  <c r="Z252" i="3"/>
  <c r="AF252" i="3" s="1"/>
  <c r="Z91" i="3"/>
  <c r="AF91" i="3" s="1"/>
  <c r="Z30" i="3"/>
  <c r="AF30" i="3" s="1"/>
  <c r="Z204" i="3"/>
  <c r="AF204" i="3" s="1"/>
  <c r="Z238" i="3"/>
  <c r="AF238" i="3" s="1"/>
  <c r="Z46" i="3"/>
  <c r="AF46" i="3" s="1"/>
  <c r="Z213" i="3"/>
  <c r="AF213" i="3" s="1"/>
  <c r="Z256" i="3"/>
  <c r="AF256" i="3" s="1"/>
  <c r="Z20" i="3"/>
  <c r="AF20" i="3" s="1"/>
  <c r="Z137" i="3"/>
  <c r="AF137" i="3" s="1"/>
  <c r="Z211" i="3"/>
  <c r="AF211" i="3" s="1"/>
  <c r="Z208" i="3"/>
  <c r="AF208" i="3" s="1"/>
  <c r="Z167" i="3"/>
  <c r="AF167" i="3" s="1"/>
  <c r="Z43" i="3"/>
  <c r="AF43" i="3" s="1"/>
  <c r="Z202" i="3"/>
  <c r="AF202" i="3" s="1"/>
  <c r="Z207" i="3"/>
  <c r="AF207" i="3" s="1"/>
  <c r="Z93" i="3"/>
  <c r="AF93" i="3" s="1"/>
  <c r="Z244" i="3"/>
  <c r="AF244" i="3" s="1"/>
  <c r="Z62" i="3"/>
  <c r="AF62" i="3" s="1"/>
  <c r="Z225" i="3"/>
  <c r="AF225" i="3" s="1"/>
  <c r="Z100" i="3"/>
  <c r="AF100" i="3" s="1"/>
  <c r="Z199" i="3"/>
  <c r="AF199" i="3" s="1"/>
  <c r="Z107" i="3"/>
  <c r="AF107" i="3" s="1"/>
  <c r="Z262" i="3"/>
  <c r="AF262" i="3" s="1"/>
  <c r="Z67" i="3"/>
  <c r="AF67" i="3" s="1"/>
  <c r="Z157" i="3"/>
  <c r="AF157" i="3" s="1"/>
  <c r="Z96" i="3"/>
  <c r="AF96" i="3" s="1"/>
  <c r="Z76" i="3"/>
  <c r="AF76" i="3" s="1"/>
  <c r="Z108" i="3"/>
  <c r="AF108" i="3" s="1"/>
  <c r="Z237" i="3"/>
  <c r="AF237" i="3" s="1"/>
  <c r="Z81" i="3"/>
  <c r="AF81" i="3" s="1"/>
  <c r="Z83" i="3"/>
  <c r="AF83" i="3" s="1"/>
  <c r="Z66" i="3"/>
  <c r="AF66" i="3" s="1"/>
  <c r="Z134" i="3"/>
  <c r="AF134" i="3" s="1"/>
  <c r="Z61" i="3"/>
  <c r="AF61" i="3" s="1"/>
  <c r="Z214" i="3"/>
  <c r="AF214" i="3" s="1"/>
  <c r="Z33" i="3"/>
  <c r="AF33" i="3" s="1"/>
  <c r="Z197" i="3"/>
  <c r="AF197" i="3" s="1"/>
  <c r="Z111" i="3"/>
  <c r="AF111" i="3" s="1"/>
  <c r="Z110" i="3"/>
  <c r="AF110" i="3" s="1"/>
  <c r="Z131" i="3"/>
  <c r="AF131" i="3" s="1"/>
  <c r="Z235" i="3"/>
  <c r="AF235" i="3" s="1"/>
  <c r="Z192" i="3"/>
  <c r="AF192" i="3" s="1"/>
  <c r="Z34" i="3"/>
  <c r="AF34" i="3" s="1"/>
  <c r="Z184" i="3"/>
  <c r="AF184" i="3" s="1"/>
  <c r="Z60" i="3"/>
  <c r="AF60" i="3" s="1"/>
  <c r="Z53" i="3"/>
  <c r="AF53" i="3" s="1"/>
  <c r="Z177" i="3"/>
  <c r="AF177" i="3" s="1"/>
  <c r="Z22" i="3"/>
  <c r="AF22" i="3" s="1"/>
  <c r="Z56" i="3"/>
  <c r="AF56" i="3" s="1"/>
  <c r="Z249" i="3"/>
  <c r="AF249" i="3" s="1"/>
  <c r="Z248" i="3"/>
  <c r="AF248" i="3" s="1"/>
  <c r="Z183" i="3"/>
  <c r="AF183" i="3" s="1"/>
  <c r="Z169" i="3"/>
  <c r="AF169" i="3" s="1"/>
  <c r="Z54" i="3"/>
  <c r="AF54" i="3" s="1"/>
  <c r="Z165" i="3"/>
  <c r="AF165" i="3" s="1"/>
  <c r="Z164" i="3"/>
  <c r="AF164" i="3" s="1"/>
  <c r="Z259" i="3"/>
  <c r="AF259" i="3" s="1"/>
  <c r="Z210" i="3"/>
  <c r="AF210" i="3" s="1"/>
  <c r="Z220" i="3"/>
  <c r="AF220" i="3" s="1"/>
  <c r="Z44" i="3"/>
  <c r="AF44" i="3" s="1"/>
  <c r="Z29" i="3"/>
  <c r="AF29" i="3" s="1"/>
  <c r="Z230" i="3"/>
  <c r="AF230" i="3" s="1"/>
  <c r="Z217" i="3"/>
  <c r="AF217" i="3" s="1"/>
  <c r="Z73" i="3"/>
  <c r="AF73" i="3" s="1"/>
  <c r="Z215" i="3"/>
  <c r="AF215" i="3" s="1"/>
  <c r="Z182" i="3"/>
  <c r="AF182" i="3" s="1"/>
  <c r="Z24" i="3"/>
  <c r="AF24" i="3" s="1"/>
  <c r="Z247" i="3"/>
  <c r="AF247" i="3" s="1"/>
  <c r="Z105" i="3"/>
  <c r="AF105" i="3" s="1"/>
  <c r="Z92" i="3"/>
  <c r="AF92" i="3" s="1"/>
  <c r="Z205" i="3"/>
  <c r="AF205" i="3" s="1"/>
  <c r="F36" i="12"/>
  <c r="F30" i="12"/>
  <c r="F22" i="12"/>
  <c r="F20" i="12"/>
  <c r="F23" i="7"/>
  <c r="G23" i="7" s="1"/>
  <c r="G45" i="2"/>
  <c r="H16" i="12" s="1"/>
  <c r="G16" i="12"/>
  <c r="G46" i="2"/>
  <c r="G18" i="12"/>
  <c r="G55" i="2"/>
  <c r="G49" i="2"/>
  <c r="G26" i="12"/>
  <c r="G43" i="2"/>
  <c r="H14" i="12" s="1"/>
  <c r="G14" i="12"/>
  <c r="F53" i="2"/>
  <c r="F34" i="12"/>
  <c r="G48" i="2"/>
  <c r="G52" i="2"/>
  <c r="G32" i="12"/>
  <c r="G51" i="2"/>
  <c r="F42" i="2"/>
  <c r="F12" i="12"/>
  <c r="F26" i="11"/>
  <c r="G16" i="2"/>
  <c r="F48" i="11"/>
  <c r="G15" i="2"/>
  <c r="G30" i="2"/>
  <c r="G33" i="2"/>
  <c r="G20" i="2"/>
  <c r="G19" i="2"/>
  <c r="G34" i="2"/>
  <c r="F32" i="11"/>
  <c r="G23" i="2"/>
  <c r="G24" i="2"/>
  <c r="F42" i="11"/>
  <c r="G29" i="2"/>
  <c r="G27" i="2"/>
  <c r="G36" i="11"/>
  <c r="G28" i="2"/>
  <c r="G18" i="11"/>
  <c r="G17" i="2"/>
  <c r="G20" i="11"/>
  <c r="G18" i="2"/>
  <c r="G24" i="11"/>
  <c r="G30" i="11"/>
  <c r="G28" i="11"/>
  <c r="G14" i="11"/>
  <c r="G38" i="11"/>
  <c r="G16" i="11"/>
  <c r="G40" i="11"/>
  <c r="G44" i="11"/>
  <c r="G22" i="11"/>
  <c r="G46" i="11"/>
  <c r="G34" i="11"/>
  <c r="F14" i="2"/>
  <c r="F12" i="11"/>
  <c r="F47" i="2"/>
  <c r="G20" i="12" s="1"/>
  <c r="F50" i="2"/>
  <c r="G30" i="12" s="1"/>
  <c r="F54" i="2"/>
  <c r="G38" i="12" s="1"/>
  <c r="F36" i="2"/>
  <c r="F32" i="2"/>
  <c r="F26" i="2"/>
  <c r="F22" i="2"/>
  <c r="C53" i="7"/>
  <c r="F53" i="7" s="1"/>
  <c r="G53" i="7" s="1"/>
  <c r="C52" i="7"/>
  <c r="F52" i="7" s="1"/>
  <c r="G52" i="7" s="1"/>
  <c r="E21" i="2"/>
  <c r="E37" i="2"/>
  <c r="E35" i="2"/>
  <c r="E31" i="2"/>
  <c r="E56" i="2"/>
  <c r="D59" i="2"/>
  <c r="F47" i="7"/>
  <c r="G47" i="7" s="1"/>
  <c r="N12" i="5" l="1"/>
  <c r="M12" i="5"/>
  <c r="M25" i="5"/>
  <c r="N25" i="5"/>
  <c r="G26" i="7" s="1"/>
  <c r="N29" i="5"/>
  <c r="G27" i="7" s="1"/>
  <c r="M29" i="5"/>
  <c r="G24" i="7"/>
  <c r="H18" i="12"/>
  <c r="J19" i="12" s="1"/>
  <c r="H32" i="12"/>
  <c r="J33" i="12" s="1"/>
  <c r="H26" i="12"/>
  <c r="J27" i="12" s="1"/>
  <c r="G24" i="12"/>
  <c r="J17" i="12"/>
  <c r="J15" i="12"/>
  <c r="G47" i="2"/>
  <c r="H24" i="12" s="1"/>
  <c r="J25" i="12" s="1"/>
  <c r="G22" i="12"/>
  <c r="G50" i="2"/>
  <c r="H28" i="12" s="1"/>
  <c r="G28" i="12"/>
  <c r="G42" i="2"/>
  <c r="H12" i="12" s="1"/>
  <c r="G12" i="12"/>
  <c r="G53" i="2"/>
  <c r="H34" i="12" s="1"/>
  <c r="G34" i="12"/>
  <c r="G54" i="2"/>
  <c r="H36" i="12" s="1"/>
  <c r="J37" i="12" s="1"/>
  <c r="G36" i="12"/>
  <c r="H44" i="11"/>
  <c r="J45" i="11" s="1"/>
  <c r="H24" i="11"/>
  <c r="J25" i="11" s="1"/>
  <c r="H28" i="11"/>
  <c r="J29" i="11" s="1"/>
  <c r="H16" i="11"/>
  <c r="J17" i="11" s="1"/>
  <c r="H22" i="11"/>
  <c r="J23" i="11" s="1"/>
  <c r="H14" i="11"/>
  <c r="J15" i="11" s="1"/>
  <c r="H34" i="11"/>
  <c r="J35" i="11" s="1"/>
  <c r="H38" i="11"/>
  <c r="J39" i="11" s="1"/>
  <c r="H40" i="11"/>
  <c r="J41" i="11" s="1"/>
  <c r="H46" i="11"/>
  <c r="J47" i="11" s="1"/>
  <c r="G36" i="2"/>
  <c r="H36" i="11"/>
  <c r="J37" i="11" s="1"/>
  <c r="G32" i="2"/>
  <c r="H20" i="11"/>
  <c r="J21" i="11" s="1"/>
  <c r="G14" i="2"/>
  <c r="H30" i="11"/>
  <c r="J31" i="11" s="1"/>
  <c r="G22" i="2"/>
  <c r="G26" i="2"/>
  <c r="H18" i="11"/>
  <c r="J19" i="11" s="1"/>
  <c r="G48" i="11"/>
  <c r="G32" i="11"/>
  <c r="G42" i="11"/>
  <c r="G26" i="11"/>
  <c r="G12" i="11"/>
  <c r="C51" i="7"/>
  <c r="F51" i="7" s="1"/>
  <c r="G51" i="7" s="1"/>
  <c r="E60" i="2"/>
  <c r="C49" i="1"/>
  <c r="C50" i="1"/>
  <c r="D56" i="2"/>
  <c r="H38" i="12" l="1"/>
  <c r="J39" i="12" s="1"/>
  <c r="H30" i="12"/>
  <c r="J31" i="12" s="1"/>
  <c r="H22" i="12"/>
  <c r="J23" i="12" s="1"/>
  <c r="H20" i="12"/>
  <c r="J29" i="12"/>
  <c r="J13" i="12"/>
  <c r="J35" i="12"/>
  <c r="H42" i="11"/>
  <c r="J43" i="11" s="1"/>
  <c r="H26" i="11"/>
  <c r="J27" i="11" s="1"/>
  <c r="H32" i="11"/>
  <c r="J33" i="11" s="1"/>
  <c r="H12" i="11"/>
  <c r="J13" i="11" s="1"/>
  <c r="H48" i="11"/>
  <c r="J49" i="11" s="1"/>
  <c r="C50" i="7"/>
  <c r="F50" i="7" s="1"/>
  <c r="G50" i="7" s="1"/>
  <c r="E59" i="2"/>
  <c r="E61" i="2" s="1"/>
  <c r="D60" i="2"/>
  <c r="D6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<sst xmlns="http://schemas.openxmlformats.org/spreadsheetml/2006/main" count="943" uniqueCount="259">
  <si>
    <t>AUSGABEN</t>
  </si>
  <si>
    <t>Ausgabeposition</t>
  </si>
  <si>
    <t>Ausgabeposten</t>
  </si>
  <si>
    <t>geplant in €</t>
  </si>
  <si>
    <t>Honorare</t>
  </si>
  <si>
    <t>Regie</t>
  </si>
  <si>
    <t>Bühnenbild</t>
  </si>
  <si>
    <t>Kostümbild</t>
  </si>
  <si>
    <t>Musikalische Leitung</t>
  </si>
  <si>
    <t>Technik (Ton/Licht)</t>
  </si>
  <si>
    <t>(Theater)Pädagogik</t>
  </si>
  <si>
    <t>Sonstige</t>
  </si>
  <si>
    <t>Aufführungsrechte</t>
  </si>
  <si>
    <t>GEMA</t>
  </si>
  <si>
    <t>Künstlersozialkasse</t>
  </si>
  <si>
    <t>Sach-/Materialkosten</t>
  </si>
  <si>
    <t>Kostüme/Maske/Ausstattung</t>
  </si>
  <si>
    <t>Technisches Verbrauchsmaterial</t>
  </si>
  <si>
    <t>Technikmiete</t>
  </si>
  <si>
    <t>Raummiete (nicht im eigenen Haus)</t>
  </si>
  <si>
    <t>Öffentlichkeitsarbeit</t>
  </si>
  <si>
    <t>Presse- und Öffenlichkeitsarbeit</t>
  </si>
  <si>
    <t>Werbung</t>
  </si>
  <si>
    <t>Dokumentation</t>
  </si>
  <si>
    <t>Weitere Positionen</t>
  </si>
  <si>
    <t>AUSGABEN gesamt</t>
  </si>
  <si>
    <t>EINNAHMEN</t>
  </si>
  <si>
    <t>Einnahmeposition</t>
  </si>
  <si>
    <t>Einahmen</t>
  </si>
  <si>
    <t>Eigenmittel</t>
  </si>
  <si>
    <t>Eintrittsgelder</t>
  </si>
  <si>
    <t>Eigenetat (Rücklagen)</t>
  </si>
  <si>
    <t>Private Spenden</t>
  </si>
  <si>
    <t>Sonstiges (z.B. Verkauf Programme)</t>
  </si>
  <si>
    <t>Kommunale Förderung</t>
  </si>
  <si>
    <t>Stadt</t>
  </si>
  <si>
    <t>Landkreis</t>
  </si>
  <si>
    <t>Gemeinde</t>
  </si>
  <si>
    <t>Zuwendungen/Spenden</t>
  </si>
  <si>
    <t>Stiftungen</t>
  </si>
  <si>
    <t>Banken</t>
  </si>
  <si>
    <t>weitere Spenden</t>
  </si>
  <si>
    <t>Sponsoren</t>
  </si>
  <si>
    <t>Unternehmen</t>
  </si>
  <si>
    <t>Beantragte Förderung LABW</t>
  </si>
  <si>
    <t>EINNAHMEN GESAMT</t>
  </si>
  <si>
    <t>Kosten-Finanzierungsplan ANTRAGSSTELLUNG</t>
  </si>
  <si>
    <t>gesamt</t>
  </si>
  <si>
    <t>VERWENDUNGSNACHWEIS- einzureichen nach Abschluss des Projektes</t>
  </si>
  <si>
    <t>tatsächlich in €</t>
  </si>
  <si>
    <t>Honorare gesamt</t>
  </si>
  <si>
    <t>Tantiemen/Abgaben</t>
  </si>
  <si>
    <t>Tantiemen/Abgaben gesamt</t>
  </si>
  <si>
    <t>Öffentlichkeitsarbeit gesamt</t>
  </si>
  <si>
    <t>Förderung LABW</t>
  </si>
  <si>
    <t>Ergebnis</t>
  </si>
  <si>
    <t>BELEGLISTE</t>
  </si>
  <si>
    <t>Zahlungsempfänger</t>
  </si>
  <si>
    <t>Zahlungsdatum</t>
  </si>
  <si>
    <t>Bereich</t>
  </si>
  <si>
    <t>Detail</t>
  </si>
  <si>
    <t>Summe</t>
  </si>
  <si>
    <t>Stand:</t>
  </si>
  <si>
    <t>Version:</t>
  </si>
  <si>
    <t>Autor:</t>
  </si>
  <si>
    <t>3.7.3</t>
  </si>
  <si>
    <t>3.7.4</t>
  </si>
  <si>
    <t>3.7.5</t>
  </si>
  <si>
    <t>Kulturelle Bildung</t>
  </si>
  <si>
    <t>Projekte mit besonderer gesellschaftlicher Relevanz</t>
  </si>
  <si>
    <t>Partizipative Kulturprojekte und Theater(-methoden)</t>
  </si>
  <si>
    <t>Kostenfinanzierungsplan mit Verwendungsnachweis für die Bereiche</t>
  </si>
  <si>
    <t>Drittmittel</t>
  </si>
  <si>
    <t>EINNAHMEN gesamt</t>
  </si>
  <si>
    <t>Ausgabenbereich</t>
  </si>
  <si>
    <t>Ausgabenpostition</t>
  </si>
  <si>
    <t>Einahmenposition</t>
  </si>
  <si>
    <t>INDIREKT(WECHSELN(WECHSELN(WECHSELN(F4;"/";"_");"-";"Y");" ";"X"))</t>
  </si>
  <si>
    <t>Funktionstest</t>
  </si>
  <si>
    <t>Feldname</t>
  </si>
  <si>
    <t>SachY_Materialkosten</t>
  </si>
  <si>
    <t>KommunaleXFörderung</t>
  </si>
  <si>
    <t>Zuwendungen_Spenden</t>
  </si>
  <si>
    <t>Einnahmenbereich</t>
  </si>
  <si>
    <t>Mind. 1 Pädagogische oder Künstlerische Fachkraft</t>
  </si>
  <si>
    <t>RL_Nummer</t>
  </si>
  <si>
    <t>RL_Beschreibung</t>
  </si>
  <si>
    <t>RL_Förderung</t>
  </si>
  <si>
    <t>RL_FöMin</t>
  </si>
  <si>
    <t>RL_FöMax</t>
  </si>
  <si>
    <t>RL_MinAnzahlFK</t>
  </si>
  <si>
    <t>RL_Hinweis</t>
  </si>
  <si>
    <t>RL_HinweisFK</t>
  </si>
  <si>
    <t>RL_HinweisFö</t>
  </si>
  <si>
    <t xml:space="preserve">Mögliche Förderung der 'Ausgaben gesamt': </t>
  </si>
  <si>
    <t>Richtline:</t>
  </si>
  <si>
    <t>RL_MinProVol</t>
  </si>
  <si>
    <t>Ausfüllhinweis und Meldungen</t>
  </si>
  <si>
    <t>Ergebnis richtig: Einnahmen = Ausgaben?</t>
  </si>
  <si>
    <t>Antragsdatum</t>
  </si>
  <si>
    <t>Födermittelbereich</t>
  </si>
  <si>
    <t>Projektinformationen</t>
  </si>
  <si>
    <t>Premierendatum</t>
  </si>
  <si>
    <t>Bühne</t>
  </si>
  <si>
    <t>Fachkraft 1</t>
  </si>
  <si>
    <t>Fachkraft 1 anerkannt beim LABW?</t>
  </si>
  <si>
    <t>Fachkraft_anerkannt</t>
  </si>
  <si>
    <t>Nein</t>
  </si>
  <si>
    <t>Ja</t>
  </si>
  <si>
    <t>Fachkraft 2</t>
  </si>
  <si>
    <t>Fachkraft 2 anerkannt beim LABW?</t>
  </si>
  <si>
    <t>Fachkraft 3</t>
  </si>
  <si>
    <t>Fachkraft 3 anerkannt beim LABW?</t>
  </si>
  <si>
    <t>Finanzrahmen</t>
  </si>
  <si>
    <t>Gesamtausgaben SOLL</t>
  </si>
  <si>
    <t>Gesamteinnahmen SOLL</t>
  </si>
  <si>
    <t>Gesamtausgaben IST</t>
  </si>
  <si>
    <t>Gesamteinnahmen IST</t>
  </si>
  <si>
    <t>Kommunalzuschuss IST</t>
  </si>
  <si>
    <t>Eigenmittel IST</t>
  </si>
  <si>
    <t>Kommunalzuschuss SOLL</t>
  </si>
  <si>
    <t>Eigenmittel SOLL</t>
  </si>
  <si>
    <t>Bühnenname</t>
  </si>
  <si>
    <t>Förderbereich</t>
  </si>
  <si>
    <t>Richtline</t>
  </si>
  <si>
    <t>Mögliche Förderung
der 'Ausgaben gesamt'</t>
  </si>
  <si>
    <t>Projekttitel</t>
  </si>
  <si>
    <t>Projektbeginn</t>
  </si>
  <si>
    <t>Regie/Spielleitung</t>
  </si>
  <si>
    <t>Anzahl Aufführungen</t>
  </si>
  <si>
    <t>Geforderter Fachkräftebedarf</t>
  </si>
  <si>
    <t>Ansprechpartner für den Antrag</t>
  </si>
  <si>
    <t>Name</t>
  </si>
  <si>
    <t>E-Mail</t>
  </si>
  <si>
    <t>Telefon</t>
  </si>
  <si>
    <t>PLZ / Ort</t>
  </si>
  <si>
    <t>Straße / Nr.</t>
  </si>
  <si>
    <t>Förderantrag für</t>
  </si>
  <si>
    <t>Antragssumme</t>
  </si>
  <si>
    <t>Fördersumme</t>
  </si>
  <si>
    <t>LABW Aktenzeichen Nr.</t>
  </si>
  <si>
    <t>Fördermittelvertrag vom</t>
  </si>
  <si>
    <t>AZ.-Nr</t>
  </si>
  <si>
    <t>über Betrag von (Fördersumme)</t>
  </si>
  <si>
    <t>Empfänger der Zuwendung</t>
  </si>
  <si>
    <t>Check Input 1</t>
  </si>
  <si>
    <t>Check Input 2</t>
  </si>
  <si>
    <t>Tantiemen_Abgaben</t>
  </si>
  <si>
    <t>Check Bereich-Detail</t>
  </si>
  <si>
    <t>FörderungXLABW</t>
  </si>
  <si>
    <t>Sonstige Einnahmen</t>
  </si>
  <si>
    <t>SonstigeXEinnahmen</t>
  </si>
  <si>
    <t>Sonstige Ausgaben</t>
  </si>
  <si>
    <t>SonstigeXAusgaben</t>
  </si>
  <si>
    <t>Anzahl Belege</t>
  </si>
  <si>
    <t>AusEinBereiche</t>
  </si>
  <si>
    <t>Testdaten für Belege</t>
  </si>
  <si>
    <t>BELEGLISTE - Erläuterungen zu Belegen</t>
  </si>
  <si>
    <t>E</t>
  </si>
  <si>
    <t>BelegErläuterungNotwendig</t>
  </si>
  <si>
    <t>Check Erläuterung</t>
  </si>
  <si>
    <t xml:space="preserve">In die Spalte tragen Sie </t>
  </si>
  <si>
    <t xml:space="preserve"> um zu steuern das eine Erläuterung notwendig ist</t>
  </si>
  <si>
    <t>Sach-/Materialkosten gesamt</t>
  </si>
  <si>
    <t>Sonstige Ausgaben gesamt</t>
  </si>
  <si>
    <t>Bühnenbildner:in</t>
  </si>
  <si>
    <t>Kostümbildner:in</t>
  </si>
  <si>
    <t>Abweichung zum Plan</t>
  </si>
  <si>
    <t>Ausgaben gesamt</t>
  </si>
  <si>
    <t>Förderfähige Kosten</t>
  </si>
  <si>
    <t>Beantragte Summe</t>
  </si>
  <si>
    <t>Buchhaltungs-nummer</t>
  </si>
  <si>
    <t>Lfd.
Nr.</t>
  </si>
  <si>
    <t>Erläuterung &gt;&gt;</t>
  </si>
  <si>
    <t>Check Input 3</t>
  </si>
  <si>
    <t>Begründung
erforderlich?</t>
  </si>
  <si>
    <t>geplant
in €</t>
  </si>
  <si>
    <t>tatsächlich
in €</t>
  </si>
  <si>
    <t>Values</t>
  </si>
  <si>
    <t>T11_Value_Ja</t>
  </si>
  <si>
    <t>T11_Value_Nein</t>
  </si>
  <si>
    <t>T11_Value_MinZei</t>
  </si>
  <si>
    <t>Einnahmeposten</t>
  </si>
  <si>
    <t>VERWENDUNGSNACHWEIS - Notwendige Erläuterung Ausgaben</t>
  </si>
  <si>
    <t>VERWENDUNGSNACHWEIS - Notwendige Erläuterung Einnahmen</t>
  </si>
  <si>
    <t>Weitere  FÖRDERFÄHIGE  Positionen</t>
  </si>
  <si>
    <t>Kosten-Finanzierungsplan für Projekt</t>
  </si>
  <si>
    <r>
      <rPr>
        <b/>
        <sz val="11"/>
        <color rgb="FFFF0000"/>
        <rFont val="Calibri"/>
        <family val="2"/>
        <scheme val="minor"/>
      </rPr>
      <t xml:space="preserve">Rote Meldungen oder Felder </t>
    </r>
    <r>
      <rPr>
        <sz val="11"/>
        <color theme="1"/>
        <rFont val="Calibri"/>
        <family val="2"/>
        <scheme val="minor"/>
      </rPr>
      <t>bedeuten, dass Sie hier etwas tun müssen oder die Eingabe muss korrigiert werden. Bitte senden Sie keine Formulare mit so gekennzeichneten Eingaben ein. Die weitere Bearbeitung kann dann nicht erfolgen.</t>
    </r>
  </si>
  <si>
    <t>Ausgabereste aus Vorjahr</t>
  </si>
  <si>
    <t xml:space="preserve">Überschüsse aus Vorjahresprojekten </t>
  </si>
  <si>
    <t>Überschüsse aus Vorjahresprojekten</t>
  </si>
  <si>
    <t>EB</t>
  </si>
  <si>
    <t>SB</t>
  </si>
  <si>
    <t>T11_Belegart</t>
  </si>
  <si>
    <t>HINWEISE</t>
  </si>
  <si>
    <t>Ist
Feld E
Leer?</t>
  </si>
  <si>
    <t>Ist
Feld F
Leer?</t>
  </si>
  <si>
    <t>Ist
Feld G
Leer?</t>
  </si>
  <si>
    <t>Ist das Feld leer?</t>
  </si>
  <si>
    <t>Ist
Feld H
Leer?</t>
  </si>
  <si>
    <t>Ist
Feld I
Leer?</t>
  </si>
  <si>
    <t>Ist
Feld J
Leer?</t>
  </si>
  <si>
    <t>Bei Sammelbezug SB - Ist Feld Leer?</t>
  </si>
  <si>
    <t>Richtige
Kombi bei
Belegart SB?</t>
  </si>
  <si>
    <t>Alle Felder befüllt für EB oder SB?</t>
  </si>
  <si>
    <t>Check Meldung 1</t>
  </si>
  <si>
    <t>Check Meldung 2</t>
  </si>
  <si>
    <t>Check Meldung 3</t>
  </si>
  <si>
    <t>Check Meldung 4</t>
  </si>
  <si>
    <t>Belegart</t>
  </si>
  <si>
    <t>T11_AusgabenbereichSort</t>
  </si>
  <si>
    <t>T11_EinnahmenbereichSort</t>
  </si>
  <si>
    <t>Zur Vereinfachung der Eingabe und um Fehleingaben zu reduzieren, können Sie Beträge egal ob Einnahme oder Ausgabe nur als positiven Wert eingeben.</t>
  </si>
  <si>
    <t>Sonstige FÖRDERFÄHIGE Honorare</t>
  </si>
  <si>
    <t>Überprüfung "Allgemeine Angaben"</t>
  </si>
  <si>
    <t>Minimaler Betrag förderfähiger Projektkosten:</t>
  </si>
  <si>
    <t>Feld</t>
  </si>
  <si>
    <t>Gültig</t>
  </si>
  <si>
    <t>Farbe</t>
  </si>
  <si>
    <t>Message</t>
  </si>
  <si>
    <t>Förderfähige Kosten M11</t>
  </si>
  <si>
    <t>OK</t>
  </si>
  <si>
    <t>Förderfähige Kosten M12</t>
  </si>
  <si>
    <t>Wird durch LABW ausgefüllt.</t>
  </si>
  <si>
    <t>Förderfähige Kosten M13</t>
  </si>
  <si>
    <t>MES</t>
  </si>
  <si>
    <t>Förderfähige Kosten M14</t>
  </si>
  <si>
    <t>ERR</t>
  </si>
  <si>
    <t>Förderfähige Kosten M15</t>
  </si>
  <si>
    <t>Aktuelle Anzeige M1x</t>
  </si>
  <si>
    <t>Beantragte Summe M21</t>
  </si>
  <si>
    <t>Wird in Tab 'KoFi zur Antragsstellung' bearbeitet.</t>
  </si>
  <si>
    <t>Beantragte Summe M22</t>
  </si>
  <si>
    <t>Beantragte Summe M23</t>
  </si>
  <si>
    <t>Aktuelle Anzeige M2x</t>
  </si>
  <si>
    <t>Fördersumme M31</t>
  </si>
  <si>
    <t>Fördersumme M32</t>
  </si>
  <si>
    <t>Fördersumme M33</t>
  </si>
  <si>
    <t>Fördersumme M34</t>
  </si>
  <si>
    <t>Fördersumme M35</t>
  </si>
  <si>
    <t>Fördersumme M36</t>
  </si>
  <si>
    <t>Fördersumme M37</t>
  </si>
  <si>
    <t>Aktuelle Anzeige M3x</t>
  </si>
  <si>
    <t>Mehreinnahmen M41</t>
  </si>
  <si>
    <t>Mehreinnahmen M42</t>
  </si>
  <si>
    <t>Aktuelle Anzeige M4x</t>
  </si>
  <si>
    <r>
      <rPr>
        <b/>
        <sz val="11"/>
        <color theme="1"/>
        <rFont val="Calibri"/>
        <family val="2"/>
        <scheme val="minor"/>
      </rPr>
      <t>Spalte 1</t>
    </r>
    <r>
      <rPr>
        <sz val="11"/>
        <color theme="1"/>
        <rFont val="Calibri"/>
        <family val="2"/>
        <scheme val="minor"/>
      </rPr>
      <t xml:space="preserve">: </t>
    </r>
    <r>
      <rPr>
        <b/>
        <sz val="11"/>
        <color theme="1"/>
        <rFont val="Calibri"/>
        <family val="2"/>
        <scheme val="minor"/>
      </rPr>
      <t>FÄHNCHEN</t>
    </r>
    <r>
      <rPr>
        <sz val="11"/>
        <color theme="1"/>
        <rFont val="Calibri"/>
        <family val="2"/>
        <scheme val="minor"/>
      </rPr>
      <t xml:space="preserve"> zeigt an, dass es Sammelbeleg ist (SB) und hier ein extra Dokument gebraucht wird für die Details
</t>
    </r>
    <r>
      <rPr>
        <b/>
        <sz val="11"/>
        <color theme="1"/>
        <rFont val="Calibri"/>
        <family val="2"/>
        <scheme val="minor"/>
      </rPr>
      <t>Spalte 1</t>
    </r>
    <r>
      <rPr>
        <sz val="11"/>
        <color theme="1"/>
        <rFont val="Calibri"/>
        <family val="2"/>
        <scheme val="minor"/>
      </rPr>
      <t xml:space="preserve">: </t>
    </r>
    <r>
      <rPr>
        <b/>
        <sz val="11"/>
        <color theme="1"/>
        <rFont val="Calibri"/>
        <family val="2"/>
        <scheme val="minor"/>
      </rPr>
      <t>ROTER PUNKT</t>
    </r>
    <r>
      <rPr>
        <sz val="11"/>
        <color theme="1"/>
        <rFont val="Calibri"/>
        <family val="2"/>
        <scheme val="minor"/>
      </rPr>
      <t xml:space="preserve"> zeigt an, dass in Tab 3-Erläuterungen eine Erläuterung gemacht werden muss.
</t>
    </r>
    <r>
      <rPr>
        <b/>
        <sz val="11"/>
        <color theme="1"/>
        <rFont val="Calibri"/>
        <family val="2"/>
        <scheme val="minor"/>
      </rPr>
      <t>Spalte 1</t>
    </r>
    <r>
      <rPr>
        <sz val="11"/>
        <color theme="1"/>
        <rFont val="Calibri"/>
        <family val="2"/>
        <scheme val="minor"/>
      </rPr>
      <t xml:space="preserve">: </t>
    </r>
    <r>
      <rPr>
        <b/>
        <sz val="11"/>
        <color theme="1"/>
        <rFont val="Calibri"/>
        <family val="2"/>
        <scheme val="minor"/>
      </rPr>
      <t>GRÜNER HAKEN</t>
    </r>
    <r>
      <rPr>
        <sz val="11"/>
        <color theme="1"/>
        <rFont val="Calibri"/>
        <family val="2"/>
        <scheme val="minor"/>
      </rPr>
      <t xml:space="preserve"> zeigt an, dass für diese Lfd. Nr. eine Erläuterung gegeben wurde.
</t>
    </r>
    <r>
      <rPr>
        <b/>
        <sz val="11"/>
        <color theme="1"/>
        <rFont val="Calibri"/>
        <family val="2"/>
        <scheme val="minor"/>
      </rPr>
      <t>Spalte 2:</t>
    </r>
    <r>
      <rPr>
        <sz val="11"/>
        <color theme="1"/>
        <rFont val="Calibri"/>
        <family val="2"/>
        <scheme val="minor"/>
      </rPr>
      <t xml:space="preserve"> Zeigt ob es sich um eine Einnahme (E) oder um eine Ausgabe (A) handelt.
</t>
    </r>
    <r>
      <rPr>
        <b/>
        <sz val="11"/>
        <color theme="1"/>
        <rFont val="Calibri"/>
        <family val="2"/>
        <scheme val="minor"/>
      </rPr>
      <t>Der Nutzer gibt immer nur positive Werte in Spalte Summe ein! Egal ob E oder A.</t>
    </r>
    <r>
      <rPr>
        <sz val="11"/>
        <color theme="1"/>
        <rFont val="Calibri"/>
        <family val="2"/>
        <scheme val="minor"/>
      </rPr>
      <t xml:space="preserve">
Die Spalten 2 und Summe werden je nach Einnahme (grün) oder Ausgabe (rosa) eingefärbt
</t>
    </r>
    <r>
      <rPr>
        <b/>
        <sz val="11"/>
        <color theme="1"/>
        <rFont val="Calibri"/>
        <family val="2"/>
        <scheme val="minor"/>
      </rPr>
      <t>Spalte 3</t>
    </r>
    <r>
      <rPr>
        <sz val="11"/>
        <color theme="1"/>
        <rFont val="Calibri"/>
        <family val="2"/>
        <scheme val="minor"/>
      </rPr>
      <t xml:space="preserve">: Der Nutzer setzt die Belegart: SB = Sammelbeleg  EB = Einzelbeleg
</t>
    </r>
  </si>
  <si>
    <t>Maximaler Förderbetrag</t>
  </si>
  <si>
    <t>Minmaler Förderbetrag</t>
  </si>
  <si>
    <t>Fördersumme M38</t>
  </si>
  <si>
    <t>Weitere Erläuterungen zum Antrag oder Verwendungsnachweis</t>
  </si>
  <si>
    <r>
      <rPr>
        <i/>
        <sz val="11"/>
        <color theme="1"/>
        <rFont val="Calibri"/>
        <family val="2"/>
        <scheme val="minor"/>
      </rPr>
      <t xml:space="preserve">Freier Text hier ….
</t>
    </r>
    <r>
      <rPr>
        <sz val="11"/>
        <color theme="1"/>
        <rFont val="Calibri"/>
        <family val="2"/>
        <scheme val="minor"/>
      </rPr>
      <t xml:space="preserve">
</t>
    </r>
  </si>
  <si>
    <t>V04</t>
  </si>
  <si>
    <t>basierend auf Dev Version V00.24</t>
  </si>
  <si>
    <t>Diese Excel-Datei laden Sie nach Ihrer Bearbeitung im Verlauf des Online-Bewerbungsformulares wieder hoch. Dazu ist ein entsprechendes Upload-Feld hier vorhanden:</t>
  </si>
  <si>
    <t>https://amateurtheater-bw.de/foerderantraege-online/</t>
  </si>
  <si>
    <r>
      <t xml:space="preserve">FÖRDERHÄHIGE Honorare oder  Positionen
</t>
    </r>
    <r>
      <rPr>
        <b/>
        <i/>
        <sz val="11"/>
        <color theme="1"/>
        <rFont val="Calibri"/>
        <family val="2"/>
        <scheme val="minor"/>
      </rPr>
      <t>Zuwendungsfähig</t>
    </r>
    <r>
      <rPr>
        <i/>
        <sz val="11"/>
        <color theme="1"/>
        <rFont val="Calibri"/>
        <family val="2"/>
        <scheme val="minor"/>
      </rPr>
      <t xml:space="preserve"> sind Ausgaben, die in unmittelbarem Zusammenhang mit den jeweiligen Maßnahmen stehen.
</t>
    </r>
    <r>
      <rPr>
        <b/>
        <i/>
        <sz val="11"/>
        <color theme="1"/>
        <rFont val="Calibri"/>
        <family val="2"/>
        <scheme val="minor"/>
      </rPr>
      <t>Nicht zuwendungsfähig</t>
    </r>
    <r>
      <rPr>
        <i/>
        <sz val="11"/>
        <color theme="1"/>
        <rFont val="Calibri"/>
        <family val="2"/>
        <scheme val="minor"/>
      </rPr>
      <t xml:space="preserve"> sind Kosten für Geschenke, Repräsentationskosten sowie Kosten, die auch ohne das Projekt entstanden wären. Nicht gefördert werden Mitgliederversammlungen, Verbandstagungen, Vorstandsitzungen u.ä., das Bestreiten von reinen Repräsentationsaufgaben und Feierlichkeiten sowie Jubiläumszuwendungen an Mitglieder und Mitarbeiter:innen.</t>
    </r>
  </si>
  <si>
    <t>Gelbe Felder sind Eingabefelder und von Ihnen ggf. mit Werten zu befüllen. Rote Meldungen oder Felder bedeuten, dass Sie hier etwas tun müssen oder die Eingabe muss korrigiert werden.</t>
  </si>
  <si>
    <r>
      <t xml:space="preserve">Beispiele für Honorare -Sonstige FÖRDERFÄHIGE Honorare
</t>
    </r>
    <r>
      <rPr>
        <sz val="11"/>
        <color theme="1"/>
        <rFont val="Calibri"/>
        <family val="2"/>
        <scheme val="minor"/>
      </rPr>
      <t xml:space="preserve">- Sozialpädagog:innen
- Dolmetscher:innen
</t>
    </r>
    <r>
      <rPr>
        <b/>
        <u/>
        <sz val="11"/>
        <color theme="1"/>
        <rFont val="Calibri"/>
        <family val="2"/>
        <scheme val="minor"/>
      </rPr>
      <t>Beispiele für Sonstige Ausgaben-Weitere FÖRDERFÄHIGE  Positionen</t>
    </r>
    <r>
      <rPr>
        <sz val="11"/>
        <color theme="1"/>
        <rFont val="Calibri"/>
        <family val="2"/>
        <scheme val="minor"/>
      </rPr>
      <t xml:space="preserve">
- Sicherheitsdienste  / Ordner zur Absicherung der Veranstaltung
- Bewachung  / Absicherung vom Veranstaltungsgelände auch in der spielfreien Zeit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</si>
</sst>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164" formatCode="_-* #,##0.00\ [$€-407]_-;\-* #,##0.00\ [$€-407]_-;_-* &quot;-&quot;??\ [$€-407]_-;_-@_-"/>
    <numFmt numFmtId="165" formatCode="_-* #,##0\ &quot;€&quot;_-;\-* #,##0\ &quot;€&quot;_-;_-* &quot;-&quot;??\ &quot;€&quot;_-;_-@_-"/>
    <numFmt numFmtId="166" formatCode="&quot;Maximaler möglicher Förderbetrag:&quot;\ #,##0\ &quot;€&quot;_-;\ #,##0\ &quot;€&quot;"/>
    <numFmt numFmtId="167" formatCode="&quot;Wenn &quot;0&quot; in der Spalte steht wird eine Erläuterung in der Belegliste gefordert!&quot;"/>
    <numFmt numFmtId="168" formatCode="#"/>
    <numFmt numFmtId="169" formatCode="#,##0.00\ &quot;€&quot;"/>
    <numFmt numFmtId="170" formatCode="00&quot;.)&quot;"/>
    <numFmt numFmtId="171" formatCode="\-\ #,##0.00\ &quot;€&quot;"/>
    <numFmt numFmtId="172" formatCode="#,##0.00\ [$€-407];[Red]\-#,##0.00\ [$€-407]"/>
  </numFmts>
  <fonts count="3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1"/>
      <color theme="4"/>
      <name val="Calibri"/>
      <family val="2"/>
      <scheme val="minor"/>
    </font>
    <font>
      <b/>
      <sz val="16"/>
      <color theme="1"/>
      <name val="Calibri"/>
      <family val="2"/>
      <scheme val="minor"/>
    </font>
    <font>
      <b/>
      <sz val="11"/>
      <color rgb="FF00B050"/>
      <name val="Calibri"/>
      <family val="2"/>
      <scheme val="minor"/>
    </font>
    <font>
      <sz val="11"/>
      <color theme="9" tint="0.39997558519241921"/>
      <name val="Calibri"/>
      <family val="2"/>
      <scheme val="minor"/>
    </font>
    <font>
      <sz val="14"/>
      <color rgb="FF00B0F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sz val="14"/>
      <name val="Calibri"/>
      <family val="2"/>
      <scheme val="minor"/>
    </font>
    <font>
      <sz val="11"/>
      <name val="Calibri"/>
      <family val="2"/>
      <scheme val="minor"/>
    </font>
    <font>
      <i/>
      <sz val="11"/>
      <color rgb="FF00B050"/>
      <name val="Calibri"/>
      <family val="2"/>
      <scheme val="minor"/>
    </font>
    <font>
      <i/>
      <sz val="11"/>
      <color rgb="FFFF0000"/>
      <name val="Calibri"/>
      <family val="2"/>
      <scheme val="minor"/>
    </font>
    <font>
      <i/>
      <sz val="11"/>
      <color rgb="FFFF0000"/>
      <name val="Calibri"/>
      <family val="2"/>
    </font>
    <font>
      <sz val="11"/>
      <color rgb="FFFF0000"/>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b/>
      <sz val="12"/>
      <color theme="1"/>
      <name val="Calibri"/>
      <family val="2"/>
      <scheme val="minor"/>
    </font>
    <font>
      <b/>
      <i/>
      <sz val="11"/>
      <color theme="9" tint="-0.249977111117893"/>
      <name val="Calibri"/>
      <family val="2"/>
      <scheme val="minor"/>
    </font>
    <font>
      <b/>
      <sz val="11"/>
      <color theme="9" tint="-0.249977111117893"/>
      <name val="Calibri"/>
      <family val="2"/>
      <scheme val="minor"/>
    </font>
    <font>
      <sz val="11"/>
      <color rgb="FF3F3F76"/>
      <name val="Calibri"/>
      <family val="2"/>
      <scheme val="minor"/>
    </font>
    <font>
      <b/>
      <sz val="11"/>
      <color rgb="FF3F3F76"/>
      <name val="Calibri"/>
      <family val="2"/>
      <scheme val="minor"/>
    </font>
    <font>
      <b/>
      <sz val="11"/>
      <color theme="0"/>
      <name val="Calibri"/>
      <family val="2"/>
      <scheme val="minor"/>
    </font>
    <font>
      <b/>
      <sz val="12"/>
      <color rgb="FFFF0000"/>
      <name val="Calibri"/>
      <family val="2"/>
      <scheme val="minor"/>
    </font>
    <font>
      <b/>
      <sz val="16"/>
      <color rgb="FFFF0000"/>
      <name val="Calibri"/>
      <family val="2"/>
      <scheme val="minor"/>
    </font>
    <font>
      <sz val="11"/>
      <color rgb="FF006100"/>
      <name val="Calibri"/>
      <family val="2"/>
      <scheme val="minor"/>
    </font>
    <font>
      <b/>
      <sz val="9"/>
      <color rgb="FFFF0000"/>
      <name val="Calibri"/>
      <family val="2"/>
      <scheme val="minor"/>
    </font>
    <font>
      <b/>
      <sz val="9"/>
      <color theme="0"/>
      <name val="Calibri"/>
      <family val="2"/>
      <scheme val="minor"/>
    </font>
    <font>
      <b/>
      <u/>
      <sz val="11"/>
      <color theme="1"/>
      <name val="Calibri"/>
      <family val="2"/>
      <scheme val="minor"/>
    </font>
    <font>
      <b/>
      <sz val="16"/>
      <color rgb="FF3F3F76"/>
      <name val="Calibri"/>
      <family val="2"/>
      <scheme val="minor"/>
    </font>
    <font>
      <sz val="11"/>
      <color rgb="FF9C5700"/>
      <name val="Calibri"/>
      <family val="2"/>
      <scheme val="minor"/>
    </font>
    <font>
      <b/>
      <sz val="11"/>
      <color rgb="FF3F3F3F"/>
      <name val="Calibri"/>
      <family val="2"/>
      <scheme val="minor"/>
    </font>
    <font>
      <b/>
      <sz val="9"/>
      <color theme="9" tint="-0.249977111117893"/>
      <name val="Calibri"/>
      <family val="2"/>
      <scheme val="minor"/>
    </font>
  </fonts>
  <fills count="2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CC99"/>
      </patternFill>
    </fill>
    <fill>
      <patternFill patternType="solid">
        <fgColor theme="4"/>
        <bgColor theme="4"/>
      </patternFill>
    </fill>
    <fill>
      <patternFill patternType="solid">
        <fgColor theme="3" tint="0.79998168889431442"/>
        <bgColor indexed="64"/>
      </patternFill>
    </fill>
    <fill>
      <patternFill patternType="solid">
        <fgColor rgb="FFC6EFCE"/>
      </patternFill>
    </fill>
    <fill>
      <patternFill patternType="solid">
        <fgColor theme="5" tint="-0.249977111117893"/>
        <bgColor theme="4"/>
      </patternFill>
    </fill>
    <fill>
      <patternFill patternType="solid">
        <fgColor theme="5" tint="-0.249977111117893"/>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bgColor indexed="64"/>
      </patternFill>
    </fill>
    <fill>
      <patternFill patternType="solid">
        <fgColor theme="0"/>
        <bgColor indexed="64"/>
      </patternFill>
    </fill>
    <fill>
      <patternFill patternType="solid">
        <fgColor rgb="FFFFEB9C"/>
      </patternFill>
    </fill>
    <fill>
      <patternFill patternType="solid">
        <fgColor rgb="FFF2F2F2"/>
      </patternFill>
    </fill>
  </fills>
  <borders count="8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rgb="FF7F7F7F"/>
      </top>
      <bottom style="thin">
        <color rgb="FF7F7F7F"/>
      </bottom>
      <diagonal/>
    </border>
    <border>
      <left/>
      <right style="thin">
        <color indexed="64"/>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rgb="FF7F7F7F"/>
      </right>
      <top style="thin">
        <color rgb="FF7F7F7F"/>
      </top>
      <bottom style="thin">
        <color rgb="FF7F7F7F"/>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bottom/>
      <diagonal/>
    </border>
    <border>
      <left style="thin">
        <color rgb="FF3F3F3F"/>
      </left>
      <right style="thin">
        <color rgb="FF3F3F3F"/>
      </right>
      <top style="thick">
        <color theme="0"/>
      </top>
      <bottom style="thin">
        <color indexed="64"/>
      </bottom>
      <diagonal/>
    </border>
    <border>
      <left style="thin">
        <color indexed="64"/>
      </left>
      <right style="thin">
        <color indexed="64"/>
      </right>
      <top style="thick">
        <color theme="0"/>
      </top>
      <bottom style="thin">
        <color indexed="64"/>
      </bottom>
      <diagonal/>
    </border>
    <border>
      <left style="thin">
        <color indexed="64"/>
      </left>
      <right/>
      <top style="thin">
        <color indexed="64"/>
      </top>
      <bottom style="thick">
        <color theme="0"/>
      </bottom>
      <diagonal/>
    </border>
    <border>
      <left/>
      <right style="thin">
        <color indexed="64"/>
      </right>
      <top style="thin">
        <color indexed="64"/>
      </top>
      <bottom style="thick">
        <color theme="0"/>
      </bottom>
      <diagonal/>
    </border>
    <border>
      <left style="thin">
        <color rgb="FF3F3F3F"/>
      </left>
      <right/>
      <top style="thick">
        <color theme="0"/>
      </top>
      <bottom style="thin">
        <color indexed="64"/>
      </bottom>
      <diagonal/>
    </border>
    <border>
      <left/>
      <right/>
      <top style="thick">
        <color theme="0"/>
      </top>
      <bottom style="thin">
        <color indexed="64"/>
      </bottom>
      <diagonal/>
    </border>
    <border>
      <left style="thin">
        <color indexed="64"/>
      </left>
      <right/>
      <top style="thick">
        <color theme="0"/>
      </top>
      <bottom style="thin">
        <color indexed="64"/>
      </bottom>
      <diagonal/>
    </border>
    <border>
      <left/>
      <right style="thin">
        <color indexed="64"/>
      </right>
      <top style="thick">
        <color theme="0"/>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top/>
      <bottom/>
      <diagonal/>
    </border>
    <border>
      <left style="thin">
        <color rgb="FF000000"/>
      </left>
      <right/>
      <top style="thin">
        <color indexed="64"/>
      </top>
      <bottom style="thin">
        <color indexed="64"/>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style="thin">
        <color rgb="FF3F3F3F"/>
      </right>
      <top/>
      <bottom/>
      <diagonal/>
    </border>
    <border>
      <left/>
      <right style="medium">
        <color indexed="64"/>
      </right>
      <top style="thin">
        <color indexed="64"/>
      </top>
      <bottom/>
      <diagonal/>
    </border>
    <border>
      <left style="thin">
        <color rgb="FF7F7F7F"/>
      </left>
      <right/>
      <top style="thin">
        <color rgb="FF7F7F7F"/>
      </top>
      <bottom/>
      <diagonal/>
    </border>
    <border>
      <left/>
      <right/>
      <top style="thin">
        <color rgb="FF7F7F7F"/>
      </top>
      <bottom/>
      <diagonal/>
    </border>
    <border>
      <left style="thin">
        <color indexed="64"/>
      </left>
      <right/>
      <top style="medium">
        <color indexed="64"/>
      </top>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6" fillId="13" borderId="17" applyNumberFormat="0" applyAlignment="0" applyProtection="0"/>
    <xf numFmtId="0" fontId="3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3" borderId="0" applyNumberFormat="0" applyBorder="0" applyAlignment="0" applyProtection="0"/>
    <xf numFmtId="0" fontId="37" fillId="24" borderId="82" applyNumberFormat="0" applyAlignment="0" applyProtection="0"/>
  </cellStyleXfs>
  <cellXfs count="424">
    <xf numFmtId="0" fontId="0" fillId="0" borderId="0" xfId="0"/>
    <xf numFmtId="44" fontId="2" fillId="0" borderId="5" xfId="1" applyFont="1" applyBorder="1" applyProtection="1"/>
    <xf numFmtId="44" fontId="0" fillId="0" borderId="0" xfId="1" applyFont="1" applyFill="1" applyProtection="1"/>
    <xf numFmtId="44" fontId="0" fillId="5" borderId="4" xfId="1" applyFont="1" applyFill="1" applyBorder="1" applyProtection="1">
      <protection locked="0"/>
    </xf>
    <xf numFmtId="44" fontId="0" fillId="5" borderId="5" xfId="1" applyFont="1" applyFill="1" applyBorder="1" applyProtection="1">
      <protection locked="0"/>
    </xf>
    <xf numFmtId="44" fontId="1" fillId="5" borderId="5" xfId="1" applyFont="1" applyFill="1" applyBorder="1" applyProtection="1">
      <protection locked="0"/>
    </xf>
    <xf numFmtId="44" fontId="0" fillId="5" borderId="3" xfId="1" applyFont="1" applyFill="1" applyBorder="1" applyProtection="1">
      <protection locked="0"/>
    </xf>
    <xf numFmtId="44" fontId="13" fillId="5" borderId="5" xfId="1" applyFont="1" applyFill="1" applyBorder="1" applyProtection="1">
      <protection locked="0"/>
    </xf>
    <xf numFmtId="44" fontId="0" fillId="5" borderId="2" xfId="1" applyFont="1" applyFill="1" applyBorder="1" applyProtection="1">
      <protection locked="0"/>
    </xf>
    <xf numFmtId="44" fontId="1" fillId="5" borderId="2" xfId="1" applyFont="1" applyFill="1" applyBorder="1" applyProtection="1">
      <protection locked="0"/>
    </xf>
    <xf numFmtId="166" fontId="11" fillId="0" borderId="1" xfId="1" applyNumberFormat="1" applyFont="1" applyBorder="1" applyAlignment="1" applyProtection="1">
      <alignment horizontal="left"/>
    </xf>
    <xf numFmtId="44" fontId="10" fillId="0" borderId="2" xfId="1" applyFont="1" applyBorder="1" applyProtection="1"/>
    <xf numFmtId="44" fontId="2" fillId="0" borderId="0" xfId="1" applyFont="1" applyBorder="1" applyProtection="1"/>
    <xf numFmtId="44" fontId="0" fillId="0" borderId="0" xfId="1" applyFont="1" applyFill="1" applyBorder="1" applyProtection="1"/>
    <xf numFmtId="0" fontId="20" fillId="0" borderId="0" xfId="3" applyProtection="1"/>
    <xf numFmtId="9" fontId="25" fillId="0" borderId="6" xfId="2" applyFont="1" applyBorder="1" applyAlignment="1" applyProtection="1">
      <alignment horizontal="center"/>
    </xf>
    <xf numFmtId="9" fontId="17" fillId="0" borderId="2" xfId="2" applyFont="1" applyBorder="1" applyAlignment="1" applyProtection="1">
      <alignment horizontal="center"/>
    </xf>
    <xf numFmtId="9" fontId="17" fillId="0" borderId="3" xfId="2" applyFont="1" applyBorder="1" applyAlignment="1" applyProtection="1">
      <alignment horizontal="center"/>
    </xf>
    <xf numFmtId="0" fontId="0" fillId="5" borderId="10" xfId="0" applyFill="1" applyBorder="1" applyProtection="1">
      <protection locked="0"/>
    </xf>
    <xf numFmtId="14" fontId="0" fillId="5" borderId="10" xfId="0" applyNumberFormat="1" applyFill="1" applyBorder="1" applyProtection="1">
      <protection locked="0"/>
    </xf>
    <xf numFmtId="164" fontId="0" fillId="5" borderId="3" xfId="0" applyNumberFormat="1" applyFill="1" applyBorder="1" applyProtection="1">
      <protection locked="0"/>
    </xf>
    <xf numFmtId="164" fontId="0" fillId="5" borderId="44" xfId="0" applyNumberFormat="1" applyFill="1" applyBorder="1" applyProtection="1">
      <protection locked="0"/>
    </xf>
    <xf numFmtId="0" fontId="0" fillId="5" borderId="7" xfId="0" applyFill="1" applyBorder="1" applyProtection="1">
      <protection locked="0"/>
    </xf>
    <xf numFmtId="44" fontId="0" fillId="0" borderId="42" xfId="1" applyFont="1" applyBorder="1" applyProtection="1"/>
    <xf numFmtId="44" fontId="0" fillId="0" borderId="0" xfId="1" applyFont="1" applyProtection="1"/>
    <xf numFmtId="44" fontId="4" fillId="0" borderId="1" xfId="1" applyFont="1" applyBorder="1" applyAlignment="1" applyProtection="1"/>
    <xf numFmtId="44" fontId="2" fillId="0" borderId="0" xfId="1" applyFont="1" applyAlignment="1" applyProtection="1"/>
    <xf numFmtId="44" fontId="0" fillId="0" borderId="13" xfId="1" applyFont="1" applyBorder="1" applyProtection="1"/>
    <xf numFmtId="44" fontId="0" fillId="0" borderId="3" xfId="1" applyFont="1" applyFill="1" applyBorder="1" applyProtection="1"/>
    <xf numFmtId="0" fontId="31" fillId="16" borderId="2" xfId="5" applyBorder="1" applyAlignment="1" applyProtection="1">
      <alignment horizontal="center"/>
    </xf>
    <xf numFmtId="44" fontId="0" fillId="0" borderId="14" xfId="1" applyFont="1" applyBorder="1" applyProtection="1"/>
    <xf numFmtId="44" fontId="0" fillId="0" borderId="4" xfId="1" applyFont="1" applyFill="1" applyBorder="1" applyProtection="1"/>
    <xf numFmtId="44" fontId="0" fillId="0" borderId="35" xfId="1" applyFont="1" applyBorder="1" applyProtection="1"/>
    <xf numFmtId="44" fontId="0" fillId="0" borderId="5" xfId="1" applyFont="1" applyFill="1" applyBorder="1" applyProtection="1"/>
    <xf numFmtId="44" fontId="1" fillId="0" borderId="35" xfId="1" applyFont="1" applyBorder="1" applyProtection="1"/>
    <xf numFmtId="44" fontId="1" fillId="0" borderId="18" xfId="1" applyFont="1" applyBorder="1" applyProtection="1"/>
    <xf numFmtId="44" fontId="4" fillId="0" borderId="1" xfId="1" applyFont="1" applyBorder="1" applyProtection="1"/>
    <xf numFmtId="44" fontId="2" fillId="0" borderId="0" xfId="1" applyFont="1" applyProtection="1"/>
    <xf numFmtId="44" fontId="1" fillId="0" borderId="14" xfId="1" applyFont="1" applyBorder="1" applyProtection="1"/>
    <xf numFmtId="44" fontId="0" fillId="0" borderId="2" xfId="1" applyFont="1" applyFill="1" applyBorder="1" applyProtection="1"/>
    <xf numFmtId="44" fontId="0" fillId="0" borderId="18" xfId="1" applyFont="1" applyBorder="1" applyProtection="1"/>
    <xf numFmtId="0" fontId="1" fillId="0" borderId="1" xfId="1" applyNumberFormat="1" applyFont="1" applyBorder="1" applyAlignment="1" applyProtection="1">
      <alignment horizontal="left"/>
    </xf>
    <xf numFmtId="44" fontId="13" fillId="0" borderId="35" xfId="1" applyFont="1" applyBorder="1" applyProtection="1"/>
    <xf numFmtId="44" fontId="2" fillId="0" borderId="2" xfId="1" applyFont="1" applyBorder="1" applyProtection="1"/>
    <xf numFmtId="44" fontId="9" fillId="0" borderId="0" xfId="1" applyFont="1" applyProtection="1"/>
    <xf numFmtId="44" fontId="12" fillId="0" borderId="0" xfId="1" applyFont="1" applyProtection="1"/>
    <xf numFmtId="0" fontId="1" fillId="0" borderId="2" xfId="1" applyNumberFormat="1" applyFont="1" applyBorder="1" applyAlignment="1" applyProtection="1">
      <alignment horizontal="left"/>
    </xf>
    <xf numFmtId="44" fontId="28" fillId="21" borderId="3" xfId="1" applyFont="1" applyFill="1" applyBorder="1" applyAlignment="1" applyProtection="1">
      <alignment horizontal="center" vertical="center" wrapText="1"/>
    </xf>
    <xf numFmtId="44" fontId="0" fillId="0" borderId="19" xfId="1" applyFont="1" applyBorder="1" applyProtection="1"/>
    <xf numFmtId="0" fontId="0" fillId="5" borderId="18" xfId="0" applyFill="1" applyBorder="1" applyProtection="1">
      <protection locked="0"/>
    </xf>
    <xf numFmtId="0" fontId="0" fillId="5" borderId="80" xfId="0" applyFill="1" applyBorder="1" applyProtection="1">
      <protection locked="0"/>
    </xf>
    <xf numFmtId="164" fontId="0" fillId="5" borderId="2" xfId="0" applyNumberFormat="1" applyFill="1" applyBorder="1" applyProtection="1">
      <protection locked="0"/>
    </xf>
    <xf numFmtId="171" fontId="9" fillId="0" borderId="5" xfId="1" applyNumberFormat="1" applyFont="1" applyBorder="1" applyProtection="1"/>
    <xf numFmtId="171" fontId="9" fillId="0" borderId="22" xfId="1" applyNumberFormat="1" applyFont="1" applyFill="1" applyBorder="1" applyProtection="1"/>
    <xf numFmtId="169" fontId="2" fillId="0" borderId="5" xfId="1" applyNumberFormat="1" applyFont="1" applyBorder="1" applyProtection="1"/>
    <xf numFmtId="169" fontId="2" fillId="0" borderId="32" xfId="1" applyNumberFormat="1" applyFont="1" applyFill="1" applyBorder="1" applyProtection="1"/>
    <xf numFmtId="171" fontId="9" fillId="2" borderId="2" xfId="1" applyNumberFormat="1" applyFont="1" applyFill="1" applyBorder="1" applyAlignment="1" applyProtection="1">
      <alignment horizontal="right"/>
    </xf>
    <xf numFmtId="171" fontId="9" fillId="2" borderId="4" xfId="1" applyNumberFormat="1" applyFont="1" applyFill="1" applyBorder="1" applyAlignment="1" applyProtection="1">
      <alignment horizontal="right"/>
    </xf>
    <xf numFmtId="171" fontId="9" fillId="2" borderId="5" xfId="1" applyNumberFormat="1" applyFont="1" applyFill="1" applyBorder="1" applyAlignment="1" applyProtection="1">
      <alignment horizontal="right"/>
    </xf>
    <xf numFmtId="171" fontId="9" fillId="0" borderId="5" xfId="1" applyNumberFormat="1" applyFont="1" applyBorder="1" applyAlignment="1" applyProtection="1">
      <alignment horizontal="right"/>
    </xf>
    <xf numFmtId="172" fontId="2" fillId="0" borderId="12" xfId="1" applyNumberFormat="1" applyFont="1" applyBorder="1" applyProtection="1"/>
    <xf numFmtId="172" fontId="2" fillId="0" borderId="11" xfId="1" applyNumberFormat="1" applyFont="1" applyBorder="1" applyProtection="1"/>
    <xf numFmtId="169" fontId="2" fillId="0" borderId="1" xfId="1" applyNumberFormat="1" applyFont="1" applyFill="1" applyBorder="1" applyProtection="1"/>
    <xf numFmtId="169" fontId="2" fillId="0" borderId="61" xfId="1" applyNumberFormat="1" applyFont="1" applyBorder="1" applyProtection="1"/>
    <xf numFmtId="171" fontId="9" fillId="0" borderId="9" xfId="1" applyNumberFormat="1" applyFont="1" applyFill="1" applyBorder="1" applyProtection="1"/>
    <xf numFmtId="171" fontId="9" fillId="0" borderId="6" xfId="1" applyNumberFormat="1" applyFont="1" applyBorder="1" applyProtection="1"/>
    <xf numFmtId="165" fontId="0" fillId="0" borderId="0" xfId="1" applyNumberFormat="1" applyFont="1" applyAlignment="1" applyProtection="1">
      <alignment horizontal="right"/>
    </xf>
    <xf numFmtId="165" fontId="0" fillId="0" borderId="0" xfId="1" applyNumberFormat="1" applyFont="1" applyProtection="1"/>
    <xf numFmtId="165" fontId="0" fillId="0" borderId="5" xfId="1" applyNumberFormat="1" applyFont="1" applyBorder="1" applyAlignment="1" applyProtection="1">
      <alignment horizontal="center" vertical="center"/>
    </xf>
    <xf numFmtId="165" fontId="0" fillId="0" borderId="2" xfId="1" applyNumberFormat="1" applyFont="1" applyBorder="1" applyAlignment="1" applyProtection="1">
      <alignment horizontal="center" vertical="center"/>
    </xf>
    <xf numFmtId="165" fontId="0" fillId="0" borderId="0" xfId="1" applyNumberFormat="1" applyFont="1" applyBorder="1" applyProtection="1"/>
    <xf numFmtId="165" fontId="25" fillId="0" borderId="0" xfId="1" applyNumberFormat="1" applyFont="1" applyBorder="1" applyAlignment="1" applyProtection="1">
      <alignment horizontal="center"/>
    </xf>
    <xf numFmtId="0" fontId="25" fillId="0" borderId="0" xfId="1" applyNumberFormat="1" applyFont="1" applyBorder="1" applyAlignment="1" applyProtection="1">
      <alignment horizontal="center"/>
    </xf>
    <xf numFmtId="0" fontId="18" fillId="0" borderId="15" xfId="0" applyFont="1" applyBorder="1" applyAlignment="1">
      <alignment horizontal="left" vertical="center"/>
    </xf>
    <xf numFmtId="0" fontId="18" fillId="0" borderId="19" xfId="0" applyFont="1" applyBorder="1" applyAlignment="1">
      <alignment horizontal="left" vertical="center"/>
    </xf>
    <xf numFmtId="0" fontId="18" fillId="0" borderId="16" xfId="0" applyFont="1" applyBorder="1" applyAlignment="1">
      <alignment horizontal="left" vertical="center"/>
    </xf>
    <xf numFmtId="169" fontId="2" fillId="0" borderId="2" xfId="1" applyNumberFormat="1" applyFont="1" applyBorder="1" applyAlignment="1" applyProtection="1">
      <alignment horizontal="right"/>
    </xf>
    <xf numFmtId="171" fontId="9" fillId="0" borderId="2" xfId="1" applyNumberFormat="1" applyFont="1" applyBorder="1" applyAlignment="1" applyProtection="1">
      <alignment horizontal="right"/>
    </xf>
    <xf numFmtId="14" fontId="1" fillId="13" borderId="34" xfId="4" applyNumberFormat="1" applyFont="1" applyBorder="1" applyAlignment="1" applyProtection="1">
      <alignment horizontal="left" wrapText="1"/>
    </xf>
    <xf numFmtId="0" fontId="1" fillId="13" borderId="17" xfId="4" applyFont="1" applyAlignment="1" applyProtection="1">
      <alignment horizontal="left" wrapText="1"/>
    </xf>
    <xf numFmtId="169" fontId="2" fillId="13" borderId="20" xfId="4" applyNumberFormat="1" applyFont="1" applyBorder="1" applyAlignment="1" applyProtection="1">
      <alignment horizontal="right"/>
    </xf>
    <xf numFmtId="169" fontId="2" fillId="13" borderId="21" xfId="4" applyNumberFormat="1" applyFont="1" applyBorder="1" applyAlignment="1" applyProtection="1">
      <alignment horizontal="right"/>
    </xf>
    <xf numFmtId="0" fontId="0" fillId="5" borderId="2" xfId="0" applyFill="1" applyBorder="1" applyAlignment="1" applyProtection="1">
      <alignment horizontal="left"/>
      <protection locked="0"/>
    </xf>
    <xf numFmtId="0" fontId="0" fillId="5" borderId="18" xfId="0" applyFill="1" applyBorder="1" applyAlignment="1" applyProtection="1">
      <alignment horizontal="left" wrapText="1"/>
      <protection locked="0"/>
    </xf>
    <xf numFmtId="0" fontId="0" fillId="5" borderId="11" xfId="0" applyFill="1" applyBorder="1" applyAlignment="1" applyProtection="1">
      <alignment horizontal="left" wrapText="1"/>
      <protection locked="0"/>
    </xf>
    <xf numFmtId="14" fontId="0" fillId="5" borderId="2" xfId="0" applyNumberFormat="1" applyFill="1" applyBorder="1" applyAlignment="1" applyProtection="1">
      <alignment horizontal="left"/>
      <protection locked="0"/>
    </xf>
    <xf numFmtId="0" fontId="0" fillId="5" borderId="2" xfId="0" applyFill="1" applyBorder="1" applyAlignment="1" applyProtection="1">
      <alignment horizontal="left" wrapText="1"/>
      <protection locked="0"/>
    </xf>
    <xf numFmtId="169" fontId="2" fillId="13" borderId="20" xfId="4" applyNumberFormat="1" applyFont="1" applyBorder="1" applyAlignment="1" applyProtection="1">
      <alignment horizontal="right" wrapText="1"/>
    </xf>
    <xf numFmtId="169" fontId="2" fillId="13" borderId="34" xfId="4" applyNumberFormat="1" applyFont="1" applyBorder="1" applyAlignment="1" applyProtection="1">
      <alignment horizontal="right" wrapText="1"/>
    </xf>
    <xf numFmtId="0" fontId="0" fillId="5" borderId="5" xfId="0" applyFill="1" applyBorder="1" applyAlignment="1" applyProtection="1">
      <alignment horizontal="left" wrapText="1"/>
      <protection locked="0"/>
    </xf>
    <xf numFmtId="0" fontId="0" fillId="5" borderId="18" xfId="0" applyFill="1" applyBorder="1" applyAlignment="1" applyProtection="1">
      <alignment wrapText="1"/>
      <protection locked="0"/>
    </xf>
    <xf numFmtId="0" fontId="0" fillId="5" borderId="11" xfId="0" applyFill="1" applyBorder="1" applyAlignment="1" applyProtection="1">
      <alignment wrapText="1"/>
      <protection locked="0"/>
    </xf>
    <xf numFmtId="168" fontId="0" fillId="0" borderId="49" xfId="1" applyNumberFormat="1" applyFont="1" applyBorder="1" applyAlignment="1" applyProtection="1">
      <alignment horizontal="left" wrapText="1"/>
    </xf>
    <xf numFmtId="168" fontId="0" fillId="0" borderId="50" xfId="1" applyNumberFormat="1" applyFont="1" applyBorder="1" applyAlignment="1" applyProtection="1">
      <alignment horizontal="left" wrapText="1"/>
    </xf>
    <xf numFmtId="168" fontId="0" fillId="0" borderId="46" xfId="1" applyNumberFormat="1" applyFont="1" applyBorder="1" applyAlignment="1" applyProtection="1">
      <alignment horizontal="left" wrapText="1"/>
    </xf>
    <xf numFmtId="168" fontId="0" fillId="0" borderId="47" xfId="1" applyNumberFormat="1" applyFont="1" applyBorder="1" applyAlignment="1" applyProtection="1">
      <alignment horizontal="left" wrapText="1"/>
    </xf>
    <xf numFmtId="168" fontId="0" fillId="0" borderId="2" xfId="1" applyNumberFormat="1" applyFont="1" applyBorder="1" applyAlignment="1" applyProtection="1">
      <alignment horizontal="left" wrapText="1"/>
    </xf>
    <xf numFmtId="168" fontId="0" fillId="0" borderId="66" xfId="1" applyNumberFormat="1" applyFont="1" applyBorder="1" applyAlignment="1" applyProtection="1">
      <alignment horizontal="left" wrapText="1"/>
    </xf>
    <xf numFmtId="169" fontId="0" fillId="0" borderId="2" xfId="1" applyNumberFormat="1" applyFont="1" applyBorder="1" applyAlignment="1" applyProtection="1">
      <alignment horizontal="left" wrapText="1"/>
    </xf>
    <xf numFmtId="169" fontId="0" fillId="0" borderId="66" xfId="1" applyNumberFormat="1" applyFont="1" applyBorder="1" applyAlignment="1" applyProtection="1">
      <alignment horizontal="left" wrapText="1"/>
    </xf>
    <xf numFmtId="0" fontId="0" fillId="0" borderId="26" xfId="0" applyBorder="1" applyAlignment="1">
      <alignment horizontal="left"/>
    </xf>
    <xf numFmtId="0" fontId="0" fillId="0" borderId="69" xfId="0" applyBorder="1" applyAlignment="1">
      <alignment horizontal="left"/>
    </xf>
    <xf numFmtId="0" fontId="0" fillId="0" borderId="68" xfId="0" applyBorder="1" applyAlignment="1">
      <alignment horizontal="left"/>
    </xf>
    <xf numFmtId="0" fontId="0" fillId="0" borderId="60" xfId="0" applyBorder="1" applyAlignment="1">
      <alignment horizontal="left"/>
    </xf>
    <xf numFmtId="0" fontId="0" fillId="5" borderId="39" xfId="0" applyFill="1" applyBorder="1" applyAlignment="1" applyProtection="1">
      <alignment horizontal="left" vertical="center" wrapText="1"/>
      <protection locked="0"/>
    </xf>
    <xf numFmtId="0" fontId="0" fillId="5" borderId="40" xfId="0" applyFill="1" applyBorder="1" applyAlignment="1" applyProtection="1">
      <alignment horizontal="left" vertical="center" wrapText="1"/>
      <protection locked="0"/>
    </xf>
    <xf numFmtId="0" fontId="0" fillId="5" borderId="26" xfId="0"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169" fontId="0" fillId="0" borderId="18" xfId="1" applyNumberFormat="1" applyFont="1" applyBorder="1" applyAlignment="1" applyProtection="1">
      <alignment horizontal="left" wrapText="1"/>
    </xf>
    <xf numFmtId="169" fontId="0" fillId="0" borderId="12" xfId="1" applyNumberFormat="1" applyFont="1" applyBorder="1" applyAlignment="1" applyProtection="1">
      <alignment horizontal="left" wrapText="1"/>
    </xf>
    <xf numFmtId="169" fontId="0" fillId="0" borderId="75" xfId="1" applyNumberFormat="1" applyFont="1" applyBorder="1" applyAlignment="1" applyProtection="1">
      <alignment horizontal="left" wrapText="1"/>
    </xf>
    <xf numFmtId="168" fontId="0" fillId="0" borderId="76" xfId="1" applyNumberFormat="1" applyFont="1" applyBorder="1" applyAlignment="1" applyProtection="1">
      <alignment horizontal="left" wrapText="1"/>
    </xf>
    <xf numFmtId="168" fontId="0" fillId="0" borderId="77" xfId="1" applyNumberFormat="1" applyFont="1" applyBorder="1" applyAlignment="1" applyProtection="1">
      <alignment horizontal="left" wrapText="1"/>
    </xf>
    <xf numFmtId="168" fontId="0" fillId="0" borderId="78" xfId="1" applyNumberFormat="1" applyFont="1" applyBorder="1" applyAlignment="1" applyProtection="1">
      <alignment horizontal="left" wrapText="1"/>
    </xf>
    <xf numFmtId="168" fontId="0" fillId="0" borderId="71" xfId="1" applyNumberFormat="1" applyFont="1" applyBorder="1" applyAlignment="1" applyProtection="1">
      <alignment horizontal="left" wrapText="1"/>
    </xf>
    <xf numFmtId="168" fontId="0" fillId="0" borderId="74" xfId="1" applyNumberFormat="1" applyFont="1" applyBorder="1" applyAlignment="1" applyProtection="1">
      <alignment horizontal="left" wrapText="1"/>
    </xf>
    <xf numFmtId="168" fontId="0" fillId="0" borderId="72" xfId="1" applyNumberFormat="1" applyFont="1" applyBorder="1" applyAlignment="1" applyProtection="1">
      <alignment horizontal="left" wrapText="1"/>
    </xf>
    <xf numFmtId="168" fontId="0" fillId="0" borderId="18" xfId="1" applyNumberFormat="1" applyFont="1" applyBorder="1" applyAlignment="1" applyProtection="1">
      <alignment horizontal="left" wrapText="1"/>
    </xf>
    <xf numFmtId="168" fontId="0" fillId="0" borderId="12" xfId="1" applyNumberFormat="1" applyFont="1" applyBorder="1" applyAlignment="1" applyProtection="1">
      <alignment horizontal="left" wrapText="1"/>
    </xf>
    <xf numFmtId="168" fontId="0" fillId="0" borderId="75" xfId="1" applyNumberFormat="1" applyFont="1" applyBorder="1" applyAlignment="1" applyProtection="1">
      <alignment horizontal="left" wrapText="1"/>
    </xf>
    <xf numFmtId="0" fontId="5" fillId="0" borderId="15" xfId="0" applyFont="1" applyBorder="1" applyAlignment="1">
      <alignment horizontal="left" vertical="center"/>
    </xf>
    <xf numFmtId="0" fontId="5" fillId="0" borderId="19" xfId="0" applyFont="1" applyBorder="1" applyAlignment="1">
      <alignment horizontal="left" vertical="center"/>
    </xf>
    <xf numFmtId="0" fontId="5" fillId="0" borderId="16" xfId="0" applyFont="1" applyBorder="1" applyAlignment="1">
      <alignment horizontal="left" vertical="center"/>
    </xf>
    <xf numFmtId="168" fontId="0" fillId="0" borderId="13" xfId="1" applyNumberFormat="1" applyFont="1" applyBorder="1" applyAlignment="1" applyProtection="1">
      <alignment horizontal="left" wrapText="1"/>
    </xf>
    <xf numFmtId="168" fontId="0" fillId="0" borderId="9" xfId="1" applyNumberFormat="1" applyFont="1" applyBorder="1" applyAlignment="1" applyProtection="1">
      <alignment horizontal="left" wrapText="1"/>
    </xf>
    <xf numFmtId="168" fontId="0" fillId="0" borderId="85" xfId="1" applyNumberFormat="1" applyFont="1" applyBorder="1" applyAlignment="1" applyProtection="1">
      <alignment horizontal="left" wrapText="1"/>
    </xf>
    <xf numFmtId="0" fontId="0" fillId="0" borderId="18" xfId="0" applyBorder="1" applyAlignment="1" applyProtection="1">
      <alignment horizontal="left" vertical="top" wrapText="1"/>
      <protection locked="0"/>
    </xf>
    <xf numFmtId="0" fontId="0" fillId="0" borderId="12"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31" fillId="16" borderId="18" xfId="5" applyBorder="1" applyAlignment="1">
      <alignment horizontal="left"/>
    </xf>
    <xf numFmtId="0" fontId="31" fillId="16" borderId="12" xfId="5" applyBorder="1" applyAlignment="1">
      <alignment horizontal="left"/>
    </xf>
    <xf numFmtId="0" fontId="31" fillId="16" borderId="11" xfId="5" applyBorder="1" applyAlignment="1">
      <alignment horizontal="left"/>
    </xf>
    <xf numFmtId="0" fontId="18" fillId="0" borderId="15" xfId="0" applyFont="1" applyBorder="1" applyAlignment="1" applyProtection="1">
      <alignment horizontal="left" vertical="center"/>
    </xf>
    <xf numFmtId="0" fontId="18" fillId="0" borderId="19" xfId="0" applyFont="1" applyBorder="1" applyAlignment="1" applyProtection="1">
      <alignment horizontal="left" vertical="center"/>
    </xf>
    <xf numFmtId="0" fontId="18" fillId="0" borderId="16" xfId="0" applyFont="1" applyBorder="1" applyAlignment="1" applyProtection="1">
      <alignment horizontal="left" vertical="center"/>
    </xf>
    <xf numFmtId="0" fontId="0" fillId="0" borderId="0" xfId="0" applyProtection="1"/>
    <xf numFmtId="0" fontId="19" fillId="0" borderId="0" xfId="0" applyFont="1" applyProtection="1"/>
    <xf numFmtId="0" fontId="2" fillId="0" borderId="0" xfId="0" applyFont="1" applyProtection="1"/>
    <xf numFmtId="0" fontId="18" fillId="0" borderId="0" xfId="0" applyFont="1" applyProtection="1"/>
    <xf numFmtId="0" fontId="2" fillId="0" borderId="0" xfId="0" applyFont="1" applyAlignment="1" applyProtection="1">
      <alignment horizontal="left"/>
    </xf>
    <xf numFmtId="14" fontId="2" fillId="0" borderId="0" xfId="0" applyNumberFormat="1" applyFont="1" applyAlignment="1" applyProtection="1">
      <alignment horizontal="left"/>
    </xf>
    <xf numFmtId="0" fontId="20" fillId="0" borderId="0" xfId="3" applyAlignment="1" applyProtection="1">
      <alignment horizontal="left"/>
    </xf>
    <xf numFmtId="0" fontId="35" fillId="13" borderId="17" xfId="4" applyFont="1" applyAlignment="1" applyProtection="1">
      <alignment horizontal="center"/>
    </xf>
    <xf numFmtId="170" fontId="27" fillId="13" borderId="17" xfId="4" applyNumberFormat="1" applyFont="1" applyAlignment="1" applyProtection="1">
      <alignment horizontal="center" vertical="center"/>
    </xf>
    <xf numFmtId="0" fontId="0" fillId="0" borderId="86" xfId="3" applyFont="1" applyBorder="1" applyAlignment="1" applyProtection="1">
      <alignment horizontal="left" vertical="center" wrapText="1"/>
    </xf>
    <xf numFmtId="0" fontId="0" fillId="0" borderId="87" xfId="3" applyFont="1" applyBorder="1" applyAlignment="1" applyProtection="1">
      <alignment horizontal="left" vertical="center" wrapText="1"/>
    </xf>
    <xf numFmtId="0" fontId="20" fillId="0" borderId="87" xfId="3" applyBorder="1" applyAlignment="1" applyProtection="1">
      <alignment horizontal="left" vertical="center" wrapText="1"/>
    </xf>
    <xf numFmtId="0" fontId="2" fillId="0" borderId="0" xfId="0" applyFont="1" applyAlignment="1" applyProtection="1">
      <alignment horizontal="center" vertical="center"/>
    </xf>
    <xf numFmtId="0" fontId="20" fillId="0" borderId="0" xfId="3" applyAlignment="1" applyProtection="1">
      <alignment horizontal="left" vertical="center" wrapText="1"/>
    </xf>
    <xf numFmtId="170" fontId="27" fillId="13" borderId="3" xfId="4" applyNumberFormat="1" applyFont="1" applyBorder="1" applyAlignment="1" applyProtection="1">
      <alignment horizontal="center" vertical="center"/>
    </xf>
    <xf numFmtId="0" fontId="0" fillId="0" borderId="0" xfId="3" applyFont="1" applyBorder="1" applyAlignment="1" applyProtection="1">
      <alignment horizontal="left" vertical="center" wrapText="1"/>
    </xf>
    <xf numFmtId="170" fontId="27" fillId="13" borderId="5" xfId="4" applyNumberFormat="1" applyFont="1" applyBorder="1" applyAlignment="1" applyProtection="1">
      <alignment horizontal="center" vertical="center"/>
    </xf>
    <xf numFmtId="0" fontId="20" fillId="0" borderId="0" xfId="3" applyBorder="1" applyAlignment="1" applyProtection="1">
      <alignment horizontal="left" vertical="center" wrapText="1"/>
    </xf>
    <xf numFmtId="0" fontId="0" fillId="0" borderId="79"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0" borderId="0"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5" borderId="79" xfId="3" applyFont="1" applyFill="1" applyBorder="1" applyAlignment="1" applyProtection="1">
      <alignment horizontal="left" vertical="center" wrapText="1"/>
    </xf>
    <xf numFmtId="0" fontId="0" fillId="5" borderId="0" xfId="3" applyFont="1" applyFill="1" applyBorder="1" applyAlignment="1" applyProtection="1">
      <alignment horizontal="left" vertical="center" wrapText="1"/>
    </xf>
    <xf numFmtId="0" fontId="0" fillId="0" borderId="0" xfId="0" applyAlignment="1" applyProtection="1">
      <alignment vertical="center"/>
    </xf>
    <xf numFmtId="0" fontId="34" fillId="0" borderId="0" xfId="0" applyFont="1" applyAlignment="1" applyProtection="1">
      <alignment horizontal="left" vertical="center" wrapText="1"/>
    </xf>
    <xf numFmtId="0" fontId="0" fillId="0" borderId="0" xfId="0" applyAlignment="1" applyProtection="1">
      <alignment horizontal="left" vertical="center" wrapText="1"/>
    </xf>
    <xf numFmtId="0" fontId="17" fillId="0" borderId="0" xfId="0" applyFont="1" applyProtection="1"/>
    <xf numFmtId="0" fontId="18" fillId="22" borderId="15" xfId="0" applyFont="1" applyFill="1" applyBorder="1" applyAlignment="1" applyProtection="1">
      <alignment horizontal="left" vertical="center"/>
    </xf>
    <xf numFmtId="0" fontId="18" fillId="22" borderId="19" xfId="0" applyFont="1" applyFill="1" applyBorder="1" applyAlignment="1" applyProtection="1">
      <alignment horizontal="left" vertical="center"/>
    </xf>
    <xf numFmtId="0" fontId="18" fillId="22" borderId="16" xfId="0" applyFont="1" applyFill="1" applyBorder="1" applyAlignment="1" applyProtection="1">
      <alignment horizontal="left" vertical="center"/>
    </xf>
    <xf numFmtId="0" fontId="0" fillId="0" borderId="0" xfId="0" applyAlignment="1" applyProtection="1">
      <alignment horizontal="right"/>
    </xf>
    <xf numFmtId="0" fontId="0" fillId="0" borderId="0" xfId="0" applyAlignment="1" applyProtection="1">
      <alignment horizontal="left"/>
    </xf>
    <xf numFmtId="0" fontId="23" fillId="0" borderId="15" xfId="0" applyFont="1" applyBorder="1" applyAlignment="1" applyProtection="1">
      <alignment vertical="center"/>
    </xf>
    <xf numFmtId="168" fontId="23" fillId="0" borderId="19" xfId="0" applyNumberFormat="1" applyFont="1" applyBorder="1" applyAlignment="1" applyProtection="1">
      <alignment horizontal="left" vertical="center" wrapText="1"/>
    </xf>
    <xf numFmtId="168" fontId="23" fillId="0" borderId="16" xfId="0" applyNumberFormat="1" applyFont="1" applyBorder="1" applyAlignment="1" applyProtection="1">
      <alignment horizontal="left" vertical="center" wrapText="1"/>
    </xf>
    <xf numFmtId="0" fontId="23" fillId="0" borderId="0" xfId="0" applyFont="1" applyAlignment="1" applyProtection="1">
      <alignment horizontal="left" wrapText="1"/>
    </xf>
    <xf numFmtId="0" fontId="25" fillId="0" borderId="0" xfId="0" applyFont="1" applyAlignment="1" applyProtection="1">
      <alignment horizontal="left"/>
    </xf>
    <xf numFmtId="0" fontId="23" fillId="0" borderId="0" xfId="0" applyFont="1" applyProtection="1"/>
    <xf numFmtId="0" fontId="25" fillId="0" borderId="0" xfId="0" applyFont="1" applyAlignment="1" applyProtection="1">
      <alignment horizontal="right"/>
    </xf>
    <xf numFmtId="0" fontId="0" fillId="0" borderId="2" xfId="0" applyBorder="1" applyProtection="1"/>
    <xf numFmtId="0" fontId="2" fillId="0" borderId="2" xfId="0" applyFont="1" applyBorder="1" applyProtection="1"/>
    <xf numFmtId="0" fontId="0" fillId="0" borderId="2" xfId="0" applyBorder="1" applyAlignment="1" applyProtection="1">
      <alignment horizontal="left"/>
    </xf>
    <xf numFmtId="0" fontId="0" fillId="0" borderId="2" xfId="0" applyBorder="1" applyAlignment="1" applyProtection="1">
      <alignment horizontal="left" vertical="center" wrapText="1"/>
    </xf>
    <xf numFmtId="0" fontId="0" fillId="0" borderId="2" xfId="0" applyBorder="1" applyAlignment="1" applyProtection="1">
      <alignment horizontal="left" wrapText="1"/>
    </xf>
    <xf numFmtId="0" fontId="2" fillId="0" borderId="2" xfId="0" applyFont="1" applyBorder="1" applyAlignment="1" applyProtection="1">
      <alignment horizontal="left"/>
    </xf>
    <xf numFmtId="171" fontId="9" fillId="0" borderId="2" xfId="0" applyNumberFormat="1" applyFont="1" applyBorder="1" applyAlignment="1" applyProtection="1">
      <alignment horizontal="right" wrapText="1"/>
    </xf>
    <xf numFmtId="169" fontId="2" fillId="0" borderId="2" xfId="0" applyNumberFormat="1" applyFont="1" applyBorder="1" applyAlignment="1" applyProtection="1">
      <alignment horizontal="right" wrapText="1"/>
    </xf>
    <xf numFmtId="0" fontId="0" fillId="0" borderId="18" xfId="0" applyBorder="1" applyAlignment="1" applyProtection="1">
      <alignment horizontal="left"/>
    </xf>
    <xf numFmtId="0" fontId="0" fillId="0" borderId="11" xfId="0" applyBorder="1" applyAlignment="1" applyProtection="1">
      <alignment horizontal="left"/>
    </xf>
    <xf numFmtId="0" fontId="0" fillId="0" borderId="31" xfId="0" applyBorder="1" applyProtection="1"/>
    <xf numFmtId="0" fontId="23" fillId="0" borderId="26" xfId="0" applyFont="1" applyBorder="1" applyAlignment="1" applyProtection="1">
      <alignment horizontal="left" vertical="center"/>
    </xf>
    <xf numFmtId="168" fontId="23" fillId="0" borderId="71" xfId="0" applyNumberFormat="1" applyFont="1" applyBorder="1" applyAlignment="1" applyProtection="1">
      <alignment horizontal="left" vertical="center" wrapText="1"/>
    </xf>
    <xf numFmtId="168" fontId="23" fillId="0" borderId="72" xfId="0" applyNumberFormat="1" applyFont="1" applyBorder="1" applyAlignment="1" applyProtection="1">
      <alignment horizontal="left" vertical="center" wrapText="1"/>
    </xf>
    <xf numFmtId="0" fontId="0" fillId="0" borderId="73" xfId="0" applyBorder="1" applyProtection="1"/>
    <xf numFmtId="0" fontId="0" fillId="0" borderId="66" xfId="0" applyBorder="1" applyAlignment="1" applyProtection="1">
      <alignment horizontal="left"/>
    </xf>
    <xf numFmtId="0" fontId="0" fillId="0" borderId="48" xfId="0" applyBorder="1" applyAlignment="1" applyProtection="1">
      <alignment horizontal="left" vertical="center"/>
    </xf>
    <xf numFmtId="0" fontId="0" fillId="0" borderId="49" xfId="0" applyBorder="1" applyAlignment="1" applyProtection="1">
      <alignment wrapText="1"/>
    </xf>
    <xf numFmtId="0" fontId="0" fillId="0" borderId="50" xfId="0" applyBorder="1" applyAlignment="1" applyProtection="1">
      <alignment wrapText="1"/>
    </xf>
    <xf numFmtId="0" fontId="4" fillId="0" borderId="1" xfId="0" applyFont="1" applyBorder="1" applyProtection="1"/>
    <xf numFmtId="0" fontId="4" fillId="0" borderId="1" xfId="0" applyFont="1" applyBorder="1" applyAlignment="1" applyProtection="1">
      <alignment horizontal="right"/>
    </xf>
    <xf numFmtId="0" fontId="4" fillId="0" borderId="0" xfId="0" applyFont="1" applyAlignment="1" applyProtection="1">
      <alignment horizontal="right"/>
    </xf>
    <xf numFmtId="0" fontId="0" fillId="2" borderId="0" xfId="0" applyFill="1" applyProtection="1"/>
    <xf numFmtId="0" fontId="0" fillId="2" borderId="1" xfId="0" applyFill="1" applyBorder="1" applyProtection="1"/>
    <xf numFmtId="0" fontId="0" fillId="0" borderId="1" xfId="0" applyBorder="1" applyProtection="1"/>
    <xf numFmtId="0" fontId="3" fillId="2" borderId="1" xfId="0" applyFont="1" applyFill="1" applyBorder="1" applyProtection="1"/>
    <xf numFmtId="0" fontId="0" fillId="2" borderId="12" xfId="0" applyFill="1" applyBorder="1" applyProtection="1"/>
    <xf numFmtId="0" fontId="0" fillId="0" borderId="12" xfId="0" applyBorder="1" applyProtection="1"/>
    <xf numFmtId="0" fontId="2" fillId="0" borderId="1" xfId="0" applyFont="1" applyBorder="1" applyProtection="1"/>
    <xf numFmtId="0" fontId="0" fillId="3" borderId="3" xfId="0" applyFill="1" applyBorder="1" applyProtection="1"/>
    <xf numFmtId="0" fontId="0" fillId="3" borderId="4" xfId="0" applyFill="1" applyBorder="1" applyProtection="1"/>
    <xf numFmtId="0" fontId="0" fillId="3" borderId="2" xfId="0" applyFill="1" applyBorder="1" applyProtection="1"/>
    <xf numFmtId="0" fontId="0" fillId="3" borderId="0" xfId="0" applyFill="1" applyProtection="1"/>
    <xf numFmtId="0" fontId="3" fillId="3" borderId="1" xfId="0" applyFont="1" applyFill="1" applyBorder="1" applyProtection="1"/>
    <xf numFmtId="0" fontId="0" fillId="3" borderId="1" xfId="0" applyFill="1" applyBorder="1" applyProtection="1"/>
    <xf numFmtId="0" fontId="0" fillId="3" borderId="12" xfId="0" applyFill="1" applyBorder="1" applyProtection="1"/>
    <xf numFmtId="0" fontId="0" fillId="0" borderId="11" xfId="0" applyBorder="1" applyProtection="1"/>
    <xf numFmtId="0" fontId="0" fillId="4" borderId="26" xfId="0" applyFill="1" applyBorder="1" applyProtection="1"/>
    <xf numFmtId="0" fontId="0" fillId="4" borderId="27" xfId="0" applyFill="1" applyBorder="1" applyProtection="1"/>
    <xf numFmtId="0" fontId="0" fillId="4" borderId="28" xfId="0" applyFill="1" applyBorder="1" applyProtection="1"/>
    <xf numFmtId="0" fontId="0" fillId="4" borderId="29" xfId="0" applyFill="1" applyBorder="1" applyProtection="1"/>
    <xf numFmtId="0" fontId="22" fillId="4" borderId="30" xfId="0" applyFont="1" applyFill="1" applyBorder="1" applyProtection="1"/>
    <xf numFmtId="0" fontId="14" fillId="4" borderId="31" xfId="0" applyFont="1" applyFill="1" applyBorder="1" applyProtection="1"/>
    <xf numFmtId="8" fontId="6" fillId="0" borderId="33" xfId="0" applyNumberFormat="1" applyFont="1" applyBorder="1" applyProtection="1"/>
    <xf numFmtId="8" fontId="6" fillId="0" borderId="0" xfId="0" applyNumberFormat="1" applyFont="1" applyProtection="1"/>
    <xf numFmtId="0" fontId="8" fillId="0" borderId="0" xfId="0" applyFont="1" applyProtection="1"/>
    <xf numFmtId="0" fontId="24" fillId="0" borderId="0" xfId="0" applyFont="1" applyProtection="1"/>
    <xf numFmtId="0" fontId="0" fillId="0" borderId="0" xfId="0" applyAlignment="1" applyProtection="1">
      <alignment horizontal="center"/>
    </xf>
    <xf numFmtId="0" fontId="0" fillId="0" borderId="0" xfId="0" applyAlignment="1" applyProtection="1">
      <alignment horizontal="center" vertical="center"/>
    </xf>
    <xf numFmtId="0" fontId="5" fillId="0" borderId="26" xfId="0" applyFont="1" applyBorder="1" applyProtection="1"/>
    <xf numFmtId="0" fontId="5" fillId="0" borderId="62" xfId="0" applyFont="1" applyBorder="1" applyProtection="1"/>
    <xf numFmtId="0" fontId="0" fillId="0" borderId="62" xfId="0" applyBorder="1" applyProtection="1"/>
    <xf numFmtId="0" fontId="0" fillId="0" borderId="27" xfId="0" applyBorder="1" applyProtection="1"/>
    <xf numFmtId="0" fontId="25" fillId="0" borderId="0" xfId="0" applyFont="1" applyAlignment="1" applyProtection="1">
      <alignment horizontal="center" vertical="center"/>
    </xf>
    <xf numFmtId="0" fontId="25" fillId="0" borderId="15" xfId="0" applyFont="1" applyBorder="1" applyAlignment="1" applyProtection="1">
      <alignment horizontal="center"/>
    </xf>
    <xf numFmtId="0" fontId="5" fillId="0" borderId="30" xfId="0" applyFont="1" applyBorder="1" applyProtection="1"/>
    <xf numFmtId="0" fontId="5" fillId="0" borderId="63" xfId="0" applyFont="1" applyBorder="1" applyProtection="1"/>
    <xf numFmtId="0" fontId="0" fillId="0" borderId="63" xfId="0" applyBorder="1" applyProtection="1"/>
    <xf numFmtId="0" fontId="0" fillId="0" borderId="26" xfId="0" applyBorder="1" applyAlignment="1" applyProtection="1">
      <alignment horizontal="left"/>
    </xf>
    <xf numFmtId="0" fontId="0" fillId="0" borderId="62" xfId="0" applyBorder="1" applyAlignment="1" applyProtection="1">
      <alignment horizontal="left"/>
    </xf>
    <xf numFmtId="0" fontId="0" fillId="0" borderId="69" xfId="0" applyBorder="1" applyAlignment="1" applyProtection="1">
      <alignment horizontal="left"/>
    </xf>
    <xf numFmtId="0" fontId="0" fillId="0" borderId="68" xfId="0" applyBorder="1" applyAlignment="1" applyProtection="1">
      <alignment horizontal="left"/>
    </xf>
    <xf numFmtId="0" fontId="0" fillId="0" borderId="0" xfId="0" applyAlignment="1" applyProtection="1">
      <alignment horizontal="left"/>
    </xf>
    <xf numFmtId="0" fontId="0" fillId="0" borderId="60" xfId="0" applyBorder="1" applyAlignment="1" applyProtection="1">
      <alignment horizontal="left"/>
    </xf>
    <xf numFmtId="0" fontId="0" fillId="0" borderId="30" xfId="0" applyBorder="1" applyAlignment="1" applyProtection="1">
      <alignment horizontal="left"/>
    </xf>
    <xf numFmtId="0" fontId="0" fillId="0" borderId="63" xfId="0" applyBorder="1" applyAlignment="1" applyProtection="1">
      <alignment horizontal="left"/>
    </xf>
    <xf numFmtId="0" fontId="0" fillId="0" borderId="70" xfId="0" applyBorder="1" applyAlignment="1" applyProtection="1">
      <alignment horizontal="left"/>
    </xf>
    <xf numFmtId="0" fontId="36" fillId="23" borderId="0" xfId="8" applyAlignment="1" applyProtection="1">
      <alignment horizontal="center"/>
    </xf>
    <xf numFmtId="0" fontId="36" fillId="23" borderId="84" xfId="8" applyBorder="1" applyAlignment="1" applyProtection="1">
      <alignment horizontal="center"/>
    </xf>
    <xf numFmtId="0" fontId="37" fillId="24" borderId="82" xfId="9" applyAlignment="1" applyProtection="1">
      <alignment horizontal="center" wrapText="1"/>
    </xf>
    <xf numFmtId="0" fontId="37" fillId="24" borderId="83" xfId="9" applyBorder="1" applyAlignment="1" applyProtection="1">
      <alignment horizontal="center" wrapText="1"/>
    </xf>
    <xf numFmtId="0" fontId="37" fillId="24" borderId="2" xfId="9" applyBorder="1" applyAlignment="1" applyProtection="1">
      <alignment horizontal="center" wrapText="1"/>
    </xf>
    <xf numFmtId="0" fontId="37" fillId="24" borderId="82" xfId="9" applyAlignment="1" applyProtection="1">
      <alignment horizontal="center" vertical="center" wrapText="1"/>
    </xf>
    <xf numFmtId="0" fontId="36" fillId="23" borderId="0" xfId="8" applyAlignment="1" applyProtection="1">
      <alignment horizontal="center" vertical="center" wrapText="1"/>
    </xf>
    <xf numFmtId="0" fontId="38" fillId="0" borderId="2" xfId="0" applyFont="1" applyBorder="1" applyAlignment="1" applyProtection="1">
      <alignment horizontal="center" vertical="center" wrapText="1"/>
    </xf>
    <xf numFmtId="0" fontId="38" fillId="0" borderId="18" xfId="0" applyFont="1" applyBorder="1" applyAlignment="1" applyProtection="1">
      <alignment horizontal="center" vertical="center" wrapText="1"/>
    </xf>
    <xf numFmtId="0" fontId="38" fillId="0" borderId="0" xfId="0" applyFont="1" applyAlignment="1" applyProtection="1">
      <alignment horizontal="center" vertical="center" wrapText="1"/>
    </xf>
    <xf numFmtId="0" fontId="0" fillId="0" borderId="14" xfId="0" applyBorder="1" applyProtection="1"/>
    <xf numFmtId="0" fontId="28" fillId="14" borderId="1" xfId="0" applyFont="1" applyFill="1" applyBorder="1" applyAlignment="1" applyProtection="1">
      <alignment vertical="top"/>
    </xf>
    <xf numFmtId="0" fontId="28" fillId="14" borderId="1" xfId="0" applyFont="1" applyFill="1" applyBorder="1" applyAlignment="1" applyProtection="1">
      <alignment vertical="center"/>
    </xf>
    <xf numFmtId="0" fontId="28" fillId="17" borderId="51" xfId="0" applyFont="1" applyFill="1" applyBorder="1" applyAlignment="1" applyProtection="1">
      <alignment vertical="center" wrapText="1"/>
    </xf>
    <xf numFmtId="0" fontId="28" fillId="14" borderId="43" xfId="0" applyFont="1" applyFill="1" applyBorder="1" applyAlignment="1" applyProtection="1">
      <alignment horizontal="left" vertical="center"/>
    </xf>
    <xf numFmtId="0" fontId="28" fillId="14" borderId="3" xfId="0" applyFont="1" applyFill="1" applyBorder="1" applyAlignment="1" applyProtection="1">
      <alignment horizontal="center" vertical="center" wrapText="1"/>
    </xf>
    <xf numFmtId="0" fontId="28" fillId="14" borderId="10" xfId="0" applyFont="1" applyFill="1" applyBorder="1" applyAlignment="1" applyProtection="1">
      <alignment horizontal="center" vertical="center"/>
    </xf>
    <xf numFmtId="0" fontId="28" fillId="14" borderId="8" xfId="0" applyFont="1" applyFill="1" applyBorder="1" applyAlignment="1" applyProtection="1">
      <alignment horizontal="center" vertical="center"/>
    </xf>
    <xf numFmtId="0" fontId="0" fillId="0" borderId="2" xfId="0" applyBorder="1" applyAlignment="1" applyProtection="1">
      <alignment horizontal="center"/>
    </xf>
    <xf numFmtId="0" fontId="2" fillId="0" borderId="2" xfId="0" applyFont="1" applyBorder="1" applyAlignment="1" applyProtection="1">
      <alignment horizontal="center"/>
    </xf>
    <xf numFmtId="0" fontId="0" fillId="0" borderId="81" xfId="0" applyBorder="1" applyAlignment="1" applyProtection="1">
      <alignment horizontal="center"/>
    </xf>
    <xf numFmtId="0" fontId="0" fillId="5" borderId="10" xfId="0" applyFill="1" applyBorder="1" applyProtection="1"/>
    <xf numFmtId="0" fontId="0" fillId="0" borderId="11" xfId="0" applyBorder="1" applyAlignment="1" applyProtection="1">
      <alignment horizontal="center"/>
    </xf>
    <xf numFmtId="0" fontId="2" fillId="5" borderId="2" xfId="0" applyFont="1" applyFill="1" applyBorder="1" applyAlignment="1" applyProtection="1">
      <alignment horizontal="center"/>
      <protection locked="0"/>
    </xf>
    <xf numFmtId="0" fontId="18" fillId="22" borderId="19" xfId="0" applyFont="1" applyFill="1" applyBorder="1" applyAlignment="1" applyProtection="1">
      <alignment vertical="center"/>
    </xf>
    <xf numFmtId="0" fontId="25" fillId="0" borderId="0" xfId="0" applyFont="1" applyAlignment="1" applyProtection="1">
      <alignment horizontal="center"/>
    </xf>
    <xf numFmtId="0" fontId="28" fillId="17" borderId="41" xfId="0" applyFont="1" applyFill="1" applyBorder="1" applyAlignment="1" applyProtection="1">
      <alignment horizontal="center" vertical="center" wrapText="1"/>
    </xf>
    <xf numFmtId="0" fontId="28" fillId="14" borderId="3" xfId="0" applyFont="1" applyFill="1" applyBorder="1" applyAlignment="1" applyProtection="1">
      <alignment horizontal="center" vertical="center"/>
    </xf>
    <xf numFmtId="0" fontId="28" fillId="14" borderId="37" xfId="0" applyFont="1" applyFill="1" applyBorder="1" applyAlignment="1" applyProtection="1">
      <alignment horizontal="center" vertical="center"/>
    </xf>
    <xf numFmtId="0" fontId="0" fillId="0" borderId="36" xfId="0" applyBorder="1" applyAlignment="1" applyProtection="1">
      <alignment horizontal="left"/>
    </xf>
    <xf numFmtId="0" fontId="0" fillId="0" borderId="36" xfId="0" applyBorder="1" applyProtection="1"/>
    <xf numFmtId="14" fontId="0" fillId="0" borderId="36" xfId="0" applyNumberFormat="1" applyBorder="1" applyProtection="1"/>
    <xf numFmtId="0" fontId="9" fillId="0" borderId="0" xfId="0" applyFont="1" applyProtection="1"/>
    <xf numFmtId="0" fontId="28" fillId="18" borderId="38" xfId="0" applyFont="1" applyFill="1" applyBorder="1" applyAlignment="1" applyProtection="1">
      <alignment horizontal="left" vertical="center"/>
    </xf>
    <xf numFmtId="0" fontId="0" fillId="0" borderId="0" xfId="0" applyAlignment="1" applyProtection="1">
      <alignment horizontal="left" vertical="center"/>
    </xf>
    <xf numFmtId="0" fontId="9" fillId="0" borderId="14" xfId="0" applyFont="1" applyBorder="1" applyAlignment="1" applyProtection="1">
      <alignment vertical="center"/>
    </xf>
    <xf numFmtId="0" fontId="5" fillId="0" borderId="15" xfId="0" applyFont="1" applyBorder="1" applyAlignment="1" applyProtection="1">
      <alignment horizontal="left" vertical="center"/>
    </xf>
    <xf numFmtId="0" fontId="5" fillId="0" borderId="19" xfId="0" applyFont="1" applyBorder="1" applyAlignment="1" applyProtection="1">
      <alignment horizontal="center"/>
    </xf>
    <xf numFmtId="0" fontId="0" fillId="0" borderId="19" xfId="0" applyBorder="1" applyProtection="1"/>
    <xf numFmtId="0" fontId="0" fillId="0" borderId="16" xfId="0" applyBorder="1" applyProtection="1"/>
    <xf numFmtId="0" fontId="25" fillId="0" borderId="14" xfId="0" applyFont="1" applyBorder="1" applyAlignment="1" applyProtection="1">
      <alignment horizontal="center" wrapText="1"/>
    </xf>
    <xf numFmtId="0" fontId="0" fillId="0" borderId="64" xfId="0" applyBorder="1" applyProtection="1"/>
    <xf numFmtId="0" fontId="0" fillId="0" borderId="62" xfId="0" applyBorder="1" applyAlignment="1" applyProtection="1">
      <alignment horizontal="center"/>
    </xf>
    <xf numFmtId="0" fontId="0" fillId="0" borderId="65" xfId="0" applyBorder="1" applyProtection="1"/>
    <xf numFmtId="0" fontId="0" fillId="0" borderId="67" xfId="0" applyBorder="1" applyProtection="1"/>
    <xf numFmtId="0" fontId="0" fillId="0" borderId="63" xfId="0" applyBorder="1" applyAlignment="1" applyProtection="1">
      <alignment horizontal="center"/>
    </xf>
    <xf numFmtId="0" fontId="2" fillId="0" borderId="0" xfId="0" applyFont="1" applyAlignment="1" applyProtection="1">
      <alignment horizontal="center"/>
    </xf>
    <xf numFmtId="0" fontId="6" fillId="0" borderId="0" xfId="0" applyFont="1" applyProtection="1"/>
    <xf numFmtId="0" fontId="4" fillId="0" borderId="1" xfId="0" applyFont="1" applyBorder="1" applyAlignment="1" applyProtection="1">
      <alignment horizontal="center"/>
    </xf>
    <xf numFmtId="0" fontId="32" fillId="0" borderId="2" xfId="0" applyFont="1" applyBorder="1" applyAlignment="1" applyProtection="1">
      <alignment horizontal="center" vertical="center" wrapText="1"/>
    </xf>
    <xf numFmtId="0" fontId="0" fillId="2" borderId="13" xfId="0" applyFill="1" applyBorder="1" applyProtection="1"/>
    <xf numFmtId="0" fontId="0" fillId="2" borderId="9" xfId="0" applyFill="1" applyBorder="1" applyAlignment="1" applyProtection="1">
      <alignment horizontal="center"/>
    </xf>
    <xf numFmtId="0" fontId="0" fillId="0" borderId="6" xfId="0" applyBorder="1" applyProtection="1"/>
    <xf numFmtId="0" fontId="0" fillId="2" borderId="14" xfId="0" applyFill="1" applyBorder="1" applyProtection="1"/>
    <xf numFmtId="0" fontId="0" fillId="2" borderId="0" xfId="0" applyFill="1" applyAlignment="1" applyProtection="1">
      <alignment horizontal="center"/>
    </xf>
    <xf numFmtId="0" fontId="0" fillId="0" borderId="60" xfId="0" applyBorder="1" applyProtection="1"/>
    <xf numFmtId="0" fontId="0" fillId="2" borderId="35" xfId="0" applyFill="1" applyBorder="1" applyProtection="1"/>
    <xf numFmtId="0" fontId="0" fillId="0" borderId="61" xfId="0" applyBorder="1" applyProtection="1"/>
    <xf numFmtId="0" fontId="0" fillId="2" borderId="18" xfId="0" applyFill="1" applyBorder="1" applyProtection="1"/>
    <xf numFmtId="0" fontId="2" fillId="2" borderId="11" xfId="0" applyFont="1" applyFill="1" applyBorder="1" applyAlignment="1" applyProtection="1">
      <alignment horizontal="right"/>
    </xf>
    <xf numFmtId="0" fontId="2" fillId="2" borderId="60" xfId="0" applyFont="1" applyFill="1" applyBorder="1" applyAlignment="1" applyProtection="1">
      <alignment horizontal="right"/>
    </xf>
    <xf numFmtId="0" fontId="0" fillId="0" borderId="3" xfId="0" applyBorder="1" applyAlignment="1" applyProtection="1">
      <alignment horizontal="center"/>
    </xf>
    <xf numFmtId="0" fontId="3" fillId="2" borderId="35" xfId="0" applyFont="1" applyFill="1" applyBorder="1" applyProtection="1"/>
    <xf numFmtId="0" fontId="3" fillId="2" borderId="18" xfId="0" applyFont="1" applyFill="1" applyBorder="1" applyProtection="1"/>
    <xf numFmtId="0" fontId="2" fillId="2" borderId="61" xfId="0" applyFont="1" applyFill="1" applyBorder="1" applyAlignment="1" applyProtection="1">
      <alignment horizontal="right"/>
    </xf>
    <xf numFmtId="0" fontId="2" fillId="0" borderId="35" xfId="0" applyFont="1" applyBorder="1" applyProtection="1"/>
    <xf numFmtId="0" fontId="2" fillId="0" borderId="1" xfId="0" applyFont="1" applyBorder="1" applyAlignment="1" applyProtection="1">
      <alignment horizontal="center"/>
    </xf>
    <xf numFmtId="0" fontId="7" fillId="0" borderId="0" xfId="0" applyFont="1" applyAlignment="1" applyProtection="1">
      <alignment horizontal="center"/>
    </xf>
    <xf numFmtId="0" fontId="0" fillId="3" borderId="0" xfId="0" applyFill="1" applyAlignment="1" applyProtection="1">
      <alignment horizontal="center"/>
    </xf>
    <xf numFmtId="0" fontId="0" fillId="3" borderId="1" xfId="0" applyFill="1" applyBorder="1" applyAlignment="1" applyProtection="1">
      <alignment horizontal="center"/>
    </xf>
    <xf numFmtId="0" fontId="3" fillId="3" borderId="4" xfId="0" applyFont="1" applyFill="1" applyBorder="1" applyProtection="1"/>
    <xf numFmtId="0" fontId="3" fillId="3" borderId="0" xfId="0" applyFont="1" applyFill="1" applyAlignment="1" applyProtection="1">
      <alignment horizontal="center"/>
    </xf>
    <xf numFmtId="0" fontId="0" fillId="3" borderId="9" xfId="0" applyFill="1" applyBorder="1" applyAlignment="1" applyProtection="1">
      <alignment horizontal="center"/>
    </xf>
    <xf numFmtId="0" fontId="0" fillId="0" borderId="9" xfId="0" applyBorder="1" applyProtection="1"/>
    <xf numFmtId="0" fontId="0" fillId="3" borderId="11" xfId="0" applyFill="1" applyBorder="1" applyAlignment="1" applyProtection="1">
      <alignment horizontal="center"/>
    </xf>
    <xf numFmtId="0" fontId="0" fillId="3" borderId="5" xfId="0" applyFill="1" applyBorder="1" applyProtection="1"/>
    <xf numFmtId="0" fontId="2" fillId="0" borderId="18" xfId="0" applyFont="1" applyBorder="1" applyProtection="1"/>
    <xf numFmtId="0" fontId="2" fillId="0" borderId="12" xfId="0" applyFont="1" applyBorder="1" applyAlignment="1" applyProtection="1">
      <alignment horizontal="center"/>
    </xf>
    <xf numFmtId="0" fontId="2" fillId="0" borderId="11" xfId="0" applyFont="1" applyBorder="1" applyProtection="1"/>
    <xf numFmtId="0" fontId="17" fillId="0" borderId="2" xfId="0" applyFont="1" applyBorder="1" applyAlignment="1" applyProtection="1">
      <alignment horizontal="center"/>
    </xf>
    <xf numFmtId="0" fontId="0" fillId="4" borderId="13" xfId="0" applyFill="1" applyBorder="1" applyProtection="1"/>
    <xf numFmtId="0" fontId="0" fillId="4" borderId="9" xfId="0" applyFill="1" applyBorder="1" applyAlignment="1" applyProtection="1">
      <alignment horizontal="center"/>
    </xf>
    <xf numFmtId="0" fontId="0" fillId="4" borderId="9" xfId="0" applyFill="1" applyBorder="1" applyProtection="1"/>
    <xf numFmtId="0" fontId="0" fillId="4" borderId="35" xfId="0" applyFill="1" applyBorder="1" applyProtection="1"/>
    <xf numFmtId="0" fontId="0" fillId="4" borderId="1" xfId="0" applyFill="1" applyBorder="1" applyAlignment="1" applyProtection="1">
      <alignment horizontal="center"/>
    </xf>
    <xf numFmtId="0" fontId="0" fillId="4" borderId="1" xfId="0" applyFill="1" applyBorder="1" applyProtection="1"/>
    <xf numFmtId="0" fontId="12" fillId="4" borderId="35" xfId="0" applyFont="1" applyFill="1" applyBorder="1" applyProtection="1"/>
    <xf numFmtId="0" fontId="12" fillId="4" borderId="1" xfId="0" applyFont="1" applyFill="1" applyBorder="1" applyAlignment="1" applyProtection="1">
      <alignment horizontal="center"/>
    </xf>
    <xf numFmtId="0" fontId="14" fillId="4" borderId="1" xfId="0" applyFont="1" applyFill="1" applyBorder="1" applyProtection="1"/>
    <xf numFmtId="0" fontId="15" fillId="0" borderId="0" xfId="0" applyFont="1" applyProtection="1"/>
    <xf numFmtId="0" fontId="15" fillId="0" borderId="0" xfId="0" applyFont="1" applyAlignment="1" applyProtection="1">
      <alignment horizontal="center"/>
    </xf>
    <xf numFmtId="0" fontId="16" fillId="0" borderId="0" xfId="0" applyFont="1" applyProtection="1"/>
    <xf numFmtId="0" fontId="10" fillId="0" borderId="0" xfId="0" applyFont="1" applyProtection="1"/>
    <xf numFmtId="0" fontId="25" fillId="0" borderId="15" xfId="0" applyFont="1" applyBorder="1" applyAlignment="1" applyProtection="1">
      <alignment horizontal="center" vertical="center"/>
    </xf>
    <xf numFmtId="0" fontId="5" fillId="0" borderId="15"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16" xfId="0" applyFont="1" applyBorder="1" applyAlignment="1" applyProtection="1">
      <alignment horizontal="left" vertical="center"/>
    </xf>
    <xf numFmtId="0" fontId="28" fillId="21" borderId="3" xfId="0" applyFont="1" applyFill="1" applyBorder="1" applyAlignment="1" applyProtection="1">
      <alignment horizontal="center" vertical="center"/>
    </xf>
    <xf numFmtId="0" fontId="28" fillId="21" borderId="54" xfId="0" applyFont="1" applyFill="1" applyBorder="1" applyAlignment="1" applyProtection="1">
      <alignment horizontal="center" vertical="center"/>
    </xf>
    <xf numFmtId="0" fontId="28" fillId="21" borderId="55" xfId="0" applyFont="1" applyFill="1" applyBorder="1" applyAlignment="1" applyProtection="1">
      <alignment horizontal="center" vertical="center"/>
    </xf>
    <xf numFmtId="0" fontId="33" fillId="21" borderId="3" xfId="0" applyFont="1" applyFill="1" applyBorder="1" applyAlignment="1" applyProtection="1">
      <alignment horizontal="center" vertical="center" wrapText="1"/>
    </xf>
    <xf numFmtId="0" fontId="1" fillId="20" borderId="52" xfId="7" applyBorder="1" applyProtection="1"/>
    <xf numFmtId="0" fontId="1" fillId="20" borderId="56" xfId="7" applyBorder="1" applyProtection="1"/>
    <xf numFmtId="0" fontId="1" fillId="20" borderId="57" xfId="7" applyBorder="1" applyProtection="1"/>
    <xf numFmtId="44" fontId="1" fillId="19" borderId="53" xfId="6" applyNumberFormat="1" applyBorder="1" applyProtection="1"/>
    <xf numFmtId="9" fontId="1" fillId="19" borderId="53" xfId="6" applyNumberFormat="1" applyBorder="1" applyProtection="1"/>
    <xf numFmtId="0" fontId="0" fillId="0" borderId="53" xfId="0" applyBorder="1" applyAlignment="1" applyProtection="1">
      <alignment horizontal="center"/>
    </xf>
    <xf numFmtId="0" fontId="28" fillId="18" borderId="3" xfId="0" applyFont="1" applyFill="1" applyBorder="1" applyAlignment="1" applyProtection="1">
      <alignment horizontal="right" vertical="center"/>
    </xf>
    <xf numFmtId="0" fontId="0" fillId="0" borderId="3" xfId="0" applyBorder="1" applyAlignment="1" applyProtection="1">
      <alignment horizontal="left" vertical="center" wrapText="1"/>
    </xf>
    <xf numFmtId="0" fontId="0" fillId="0" borderId="3" xfId="0" applyBorder="1" applyAlignment="1" applyProtection="1">
      <alignment horizontal="left" vertical="center"/>
    </xf>
    <xf numFmtId="0" fontId="1" fillId="20" borderId="53" xfId="7" applyBorder="1" applyProtection="1"/>
    <xf numFmtId="0" fontId="28" fillId="18" borderId="2" xfId="0" applyFont="1" applyFill="1" applyBorder="1" applyAlignment="1" applyProtection="1">
      <alignment horizontal="right" vertical="center"/>
    </xf>
    <xf numFmtId="0" fontId="1" fillId="20" borderId="5" xfId="7" applyBorder="1" applyProtection="1"/>
    <xf numFmtId="0" fontId="1" fillId="20" borderId="35" xfId="7" applyBorder="1" applyProtection="1"/>
    <xf numFmtId="0" fontId="1" fillId="20" borderId="61" xfId="7" applyBorder="1" applyProtection="1"/>
    <xf numFmtId="44" fontId="1" fillId="19" borderId="5" xfId="6" applyNumberFormat="1" applyBorder="1" applyProtection="1"/>
    <xf numFmtId="9" fontId="1" fillId="19" borderId="5" xfId="6" applyNumberFormat="1" applyBorder="1" applyProtection="1"/>
    <xf numFmtId="0" fontId="0" fillId="0" borderId="5" xfId="0" applyBorder="1" applyAlignment="1" applyProtection="1">
      <alignment horizontal="center"/>
    </xf>
    <xf numFmtId="0" fontId="9" fillId="0" borderId="35" xfId="0" applyFont="1" applyBorder="1" applyAlignment="1" applyProtection="1">
      <alignment vertical="center"/>
    </xf>
    <xf numFmtId="0" fontId="0" fillId="0" borderId="3"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1" fillId="20" borderId="58" xfId="7" applyBorder="1" applyProtection="1"/>
    <xf numFmtId="0" fontId="1" fillId="20" borderId="59" xfId="7" applyBorder="1" applyProtection="1"/>
    <xf numFmtId="0" fontId="2" fillId="0" borderId="45" xfId="0" applyFont="1" applyBorder="1" applyAlignment="1" applyProtection="1">
      <alignment horizontal="center"/>
    </xf>
    <xf numFmtId="0" fontId="2" fillId="0" borderId="46" xfId="0" applyFont="1" applyBorder="1" applyAlignment="1" applyProtection="1">
      <alignment horizontal="center"/>
    </xf>
    <xf numFmtId="0" fontId="2" fillId="0" borderId="47" xfId="0" applyFont="1" applyBorder="1" applyAlignment="1" applyProtection="1">
      <alignment horizontal="center"/>
    </xf>
    <xf numFmtId="0" fontId="2" fillId="0" borderId="48" xfId="0" applyFont="1" applyBorder="1" applyAlignment="1" applyProtection="1">
      <alignment horizontal="center"/>
    </xf>
    <xf numFmtId="0" fontId="2" fillId="0" borderId="49" xfId="0" applyFont="1" applyBorder="1" applyAlignment="1" applyProtection="1">
      <alignment horizontal="center"/>
    </xf>
    <xf numFmtId="0" fontId="2" fillId="0" borderId="50" xfId="0" applyFont="1" applyBorder="1" applyAlignment="1" applyProtection="1">
      <alignment horizontal="center"/>
    </xf>
    <xf numFmtId="0" fontId="0" fillId="0" borderId="5" xfId="0" quotePrefix="1" applyBorder="1" applyAlignment="1" applyProtection="1">
      <alignment horizontal="center" vertical="center"/>
    </xf>
    <xf numFmtId="0" fontId="0" fillId="0" borderId="5" xfId="0" applyBorder="1" applyAlignment="1" applyProtection="1">
      <alignment vertical="center"/>
    </xf>
    <xf numFmtId="9" fontId="0" fillId="0" borderId="5" xfId="0" applyNumberFormat="1" applyBorder="1" applyAlignment="1" applyProtection="1">
      <alignment horizontal="center" vertical="center"/>
    </xf>
    <xf numFmtId="0" fontId="0" fillId="0" borderId="5" xfId="0" applyBorder="1" applyAlignment="1" applyProtection="1">
      <alignment horizontal="center" vertical="center"/>
    </xf>
    <xf numFmtId="0" fontId="0" fillId="0" borderId="5" xfId="0" applyBorder="1" applyAlignment="1" applyProtection="1">
      <alignment vertical="center" wrapText="1"/>
    </xf>
    <xf numFmtId="0" fontId="0" fillId="0" borderId="2" xfId="0" quotePrefix="1" applyBorder="1" applyAlignment="1" applyProtection="1">
      <alignment horizontal="center" vertical="center"/>
    </xf>
    <xf numFmtId="0" fontId="0" fillId="0" borderId="2" xfId="0" applyBorder="1" applyAlignment="1" applyProtection="1">
      <alignment vertical="center"/>
    </xf>
    <xf numFmtId="9" fontId="0" fillId="0" borderId="2" xfId="0" applyNumberFormat="1" applyBorder="1" applyAlignment="1" applyProtection="1">
      <alignment horizontal="center" vertical="center"/>
    </xf>
    <xf numFmtId="0" fontId="0" fillId="0" borderId="2" xfId="0" applyBorder="1" applyAlignment="1" applyProtection="1">
      <alignment horizontal="center" vertical="center"/>
    </xf>
    <xf numFmtId="0" fontId="11" fillId="0" borderId="0" xfId="0" applyFont="1" applyProtection="1"/>
    <xf numFmtId="0" fontId="0" fillId="6" borderId="0" xfId="0" applyFill="1" applyProtection="1"/>
    <xf numFmtId="0" fontId="22" fillId="0" borderId="0" xfId="0" applyFont="1" applyProtection="1"/>
    <xf numFmtId="0" fontId="0" fillId="7" borderId="0" xfId="0" applyFill="1" applyProtection="1"/>
    <xf numFmtId="0" fontId="0" fillId="8" borderId="0" xfId="0" applyFill="1" applyProtection="1"/>
    <xf numFmtId="0" fontId="0" fillId="0" borderId="0" xfId="0" quotePrefix="1" applyProtection="1"/>
    <xf numFmtId="0" fontId="0" fillId="9" borderId="0" xfId="0" applyFill="1" applyProtection="1"/>
    <xf numFmtId="0" fontId="0" fillId="10" borderId="0" xfId="0" applyFill="1" applyProtection="1"/>
    <xf numFmtId="0" fontId="36" fillId="23" borderId="0" xfId="8" applyProtection="1"/>
    <xf numFmtId="0" fontId="0" fillId="11" borderId="0" xfId="0" applyFill="1" applyProtection="1"/>
    <xf numFmtId="0" fontId="0" fillId="12" borderId="0" xfId="0" applyFill="1" applyProtection="1"/>
    <xf numFmtId="0" fontId="0" fillId="15" borderId="0" xfId="0" applyFill="1" applyProtection="1"/>
    <xf numFmtId="0" fontId="2" fillId="0" borderId="1" xfId="0" applyFont="1" applyBorder="1" applyAlignment="1" applyProtection="1">
      <alignment horizontal="center"/>
    </xf>
    <xf numFmtId="0" fontId="0" fillId="2" borderId="3" xfId="0" applyFill="1" applyBorder="1" applyProtection="1"/>
    <xf numFmtId="0" fontId="29" fillId="0" borderId="2" xfId="0" applyFont="1" applyBorder="1" applyAlignment="1" applyProtection="1">
      <alignment horizontal="center"/>
    </xf>
    <xf numFmtId="0" fontId="0" fillId="2" borderId="4" xfId="0" applyFill="1" applyBorder="1" applyProtection="1"/>
    <xf numFmtId="0" fontId="0" fillId="2" borderId="5" xfId="0" applyFill="1" applyBorder="1" applyProtection="1"/>
    <xf numFmtId="0" fontId="3" fillId="2" borderId="5" xfId="0" applyFont="1" applyFill="1" applyBorder="1" applyProtection="1"/>
    <xf numFmtId="0" fontId="29" fillId="0" borderId="18" xfId="0" applyFont="1" applyBorder="1" applyAlignment="1" applyProtection="1">
      <alignment horizont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0" fillId="2" borderId="2" xfId="0" applyFill="1" applyBorder="1" applyProtection="1"/>
    <xf numFmtId="0" fontId="30" fillId="0" borderId="25" xfId="0" applyFont="1" applyBorder="1" applyAlignment="1" applyProtection="1">
      <alignment horizontal="center" vertical="center" wrapText="1"/>
    </xf>
    <xf numFmtId="167" fontId="2" fillId="0" borderId="23" xfId="0" applyNumberFormat="1" applyFont="1" applyBorder="1" applyAlignment="1" applyProtection="1">
      <alignment horizontal="center" vertical="center" wrapText="1"/>
    </xf>
    <xf numFmtId="167" fontId="2" fillId="0" borderId="24" xfId="0" applyNumberFormat="1" applyFont="1" applyBorder="1" applyAlignment="1" applyProtection="1">
      <alignment horizontal="center" vertical="center" wrapText="1"/>
    </xf>
    <xf numFmtId="167" fontId="2" fillId="0" borderId="0" xfId="0" applyNumberFormat="1" applyFont="1" applyAlignment="1" applyProtection="1">
      <alignment horizontal="center" vertical="center" wrapText="1"/>
    </xf>
    <xf numFmtId="0" fontId="3" fillId="3" borderId="5" xfId="0" applyFont="1" applyFill="1" applyBorder="1" applyProtection="1"/>
    <xf numFmtId="164" fontId="0" fillId="5" borderId="8" xfId="0" applyNumberFormat="1" applyFill="1" applyBorder="1" applyProtection="1"/>
    <xf numFmtId="0" fontId="25" fillId="0" borderId="18" xfId="0" applyFont="1" applyBorder="1" applyAlignment="1" applyProtection="1">
      <alignment horizontal="center" vertical="center"/>
    </xf>
    <xf numFmtId="0" fontId="25" fillId="0" borderId="14" xfId="0" applyFont="1" applyBorder="1" applyAlignment="1" applyProtection="1">
      <alignment horizontal="left"/>
    </xf>
    <xf numFmtId="0" fontId="25" fillId="0" borderId="35" xfId="0" applyFont="1" applyBorder="1" applyAlignment="1" applyProtection="1">
      <alignment horizontal="left"/>
    </xf>
    <xf numFmtId="0" fontId="25" fillId="0" borderId="76" xfId="0" applyFont="1" applyBorder="1" applyAlignment="1" applyProtection="1">
      <alignment horizontal="center" vertical="center"/>
    </xf>
    <xf numFmtId="0" fontId="6" fillId="0" borderId="14" xfId="0" applyFont="1" applyBorder="1" applyProtection="1"/>
    <xf numFmtId="0" fontId="24" fillId="0" borderId="14" xfId="0" applyFont="1" applyBorder="1" applyProtection="1"/>
    <xf numFmtId="0" fontId="24" fillId="0" borderId="35" xfId="0" applyFont="1" applyBorder="1" applyProtection="1"/>
    <xf numFmtId="0" fontId="0" fillId="0" borderId="88" xfId="0" applyBorder="1" applyAlignment="1" applyProtection="1">
      <alignment horizontal="left" vertical="top" wrapText="1"/>
    </xf>
    <xf numFmtId="0" fontId="0" fillId="0" borderId="14" xfId="0" applyBorder="1" applyAlignment="1" applyProtection="1">
      <alignment horizontal="left" vertical="top" wrapText="1"/>
    </xf>
    <xf numFmtId="0" fontId="2" fillId="0" borderId="0" xfId="0" applyFont="1" applyBorder="1" applyAlignment="1" applyProtection="1">
      <alignment horizontal="center" vertical="center"/>
    </xf>
    <xf numFmtId="0" fontId="0" fillId="0" borderId="0" xfId="0" applyBorder="1" applyProtection="1"/>
    <xf numFmtId="0" fontId="2" fillId="0" borderId="0" xfId="0" applyFont="1" applyBorder="1" applyAlignment="1" applyProtection="1">
      <alignment horizontal="center"/>
    </xf>
    <xf numFmtId="0" fontId="0" fillId="0" borderId="0" xfId="0" applyBorder="1" applyAlignment="1" applyProtection="1">
      <alignment horizontal="left" vertical="center"/>
    </xf>
    <xf numFmtId="0" fontId="0" fillId="0" borderId="0" xfId="0" applyBorder="1" applyAlignment="1" applyProtection="1">
      <alignment vertical="center"/>
    </xf>
  </cellXfs>
  <cellStyles count="10">
    <cellStyle name="20 % - Akzent1" xfId="6" builtinId="30"/>
    <cellStyle name="40 % - Akzent1" xfId="7" builtinId="31"/>
    <cellStyle name="Ausgabe" xfId="9" builtinId="21"/>
    <cellStyle name="Eingabe" xfId="4" builtinId="20"/>
    <cellStyle name="Gut" xfId="5" builtinId="26"/>
    <cellStyle name="Link" xfId="3" builtinId="8"/>
    <cellStyle name="Neutral" xfId="8" builtinId="28"/>
    <cellStyle name="Prozent" xfId="2" builtinId="5"/>
    <cellStyle name="Standard" xfId="0" builtinId="0"/>
    <cellStyle name="Währung" xfId="1" builtinId="4"/>
  </cellStyles>
  <dxfs count="67">
    <dxf>
      <font>
        <b/>
        <i/>
        <color rgb="FFFF0000"/>
      </font>
    </dxf>
    <dxf>
      <fill>
        <patternFill patternType="none">
          <bgColor auto="1"/>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rgb="FFFFFF00"/>
        </patternFill>
      </fill>
    </dxf>
    <dxf>
      <fill>
        <patternFill>
          <bgColor theme="0"/>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theme="0"/>
        </patternFill>
      </fill>
    </dxf>
    <dxf>
      <font>
        <b/>
        <i val="0"/>
        <color theme="7"/>
      </font>
    </dxf>
    <dxf>
      <font>
        <color rgb="FF9C0006"/>
      </font>
      <fill>
        <patternFill>
          <bgColor rgb="FFFFC7CE"/>
        </patternFill>
      </fill>
    </dxf>
    <dxf>
      <font>
        <b/>
        <i val="0"/>
        <color rgb="FFFF0000"/>
      </font>
    </dxf>
    <dxf>
      <font>
        <b/>
        <i val="0"/>
        <color rgb="FFFF0000"/>
      </font>
    </dxf>
    <dxf>
      <fill>
        <patternFill patternType="none">
          <bgColor auto="1"/>
        </patternFill>
      </fill>
    </dxf>
    <dxf>
      <font>
        <b/>
        <i val="0"/>
        <color rgb="FFFF0000"/>
      </font>
    </dxf>
    <dxf>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u/>
        <color rgb="FFFF0000"/>
      </font>
      <fill>
        <patternFill patternType="none">
          <bgColor auto="1"/>
        </patternFill>
      </fill>
    </dxf>
    <dxf>
      <font>
        <b/>
        <i val="0"/>
        <color auto="1"/>
      </font>
      <fill>
        <patternFill>
          <bgColor theme="7"/>
        </patternFill>
      </fill>
    </dxf>
    <dxf>
      <font>
        <b/>
        <i/>
        <color rgb="FFFF0000"/>
      </font>
    </dxf>
    <dxf>
      <fill>
        <patternFill patternType="none">
          <bgColor auto="1"/>
        </patternFill>
      </fill>
    </dxf>
    <dxf>
      <fill>
        <patternFill patternType="none">
          <bgColor auto="1"/>
        </patternFill>
      </fill>
    </dxf>
    <dxf>
      <font>
        <color theme="0"/>
      </font>
      <fill>
        <patternFill>
          <bgColor rgb="FFFF0000"/>
        </patternFill>
      </fill>
    </dxf>
    <dxf>
      <fill>
        <patternFill>
          <bgColor theme="7" tint="0.39994506668294322"/>
        </patternFill>
      </fill>
    </dxf>
    <dxf>
      <font>
        <color theme="0"/>
      </font>
      <fill>
        <patternFill>
          <bgColor rgb="FFFF0000"/>
        </patternFill>
      </fill>
    </dxf>
    <dxf>
      <font>
        <color theme="1"/>
      </font>
      <fill>
        <patternFill>
          <bgColor rgb="FFFFFF00"/>
        </patternFill>
      </fill>
    </dxf>
    <dxf>
      <fill>
        <patternFill>
          <bgColor theme="5" tint="0.79998168889431442"/>
        </patternFill>
      </fill>
    </dxf>
    <dxf>
      <fill>
        <patternFill>
          <bgColor theme="9" tint="0.79998168889431442"/>
        </patternFill>
      </fill>
    </dxf>
    <dxf>
      <font>
        <b/>
        <i/>
        <color rgb="FFFF0000"/>
      </font>
    </dxf>
    <dxf>
      <font>
        <b/>
        <i/>
        <color rgb="FFFF0000"/>
      </font>
    </dxf>
    <dxf>
      <font>
        <b/>
        <i/>
        <color theme="9" tint="-0.24994659260841701"/>
      </font>
    </dxf>
    <dxf>
      <font>
        <b/>
        <i/>
        <color rgb="FFFF0000"/>
      </font>
    </dxf>
    <dxf>
      <font>
        <b/>
        <i/>
        <color rgb="FFFF0000"/>
      </font>
    </dxf>
    <dxf>
      <font>
        <b/>
        <i/>
        <color rgb="FFFF0000"/>
      </font>
    </dxf>
    <dxf>
      <font>
        <b/>
        <i/>
        <color rgb="FFFF0000"/>
      </font>
    </dxf>
    <dxf>
      <font>
        <b/>
        <i/>
        <color rgb="FFFF0000"/>
      </font>
    </dxf>
    <dxf>
      <font>
        <b/>
        <i/>
        <color rgb="FFFF0000"/>
      </font>
    </dxf>
    <dxf>
      <font>
        <color theme="5" tint="-0.24994659260841701"/>
      </font>
    </dxf>
    <dxf>
      <font>
        <b/>
        <i/>
        <color theme="5" tint="-0.24994659260841701"/>
      </font>
    </dxf>
    <dxf>
      <font>
        <b/>
        <i val="0"/>
        <color rgb="FFFF0000"/>
      </font>
    </dxf>
    <dxf>
      <font>
        <b/>
        <i val="0"/>
        <color rgb="FFFF0000"/>
      </font>
    </dxf>
    <dxf>
      <font>
        <b/>
        <i val="0"/>
        <color theme="1"/>
      </font>
    </dxf>
    <dxf>
      <font>
        <color theme="0"/>
      </font>
      <fill>
        <patternFill>
          <bgColor rgb="FFFF0000"/>
        </patternFill>
      </fill>
    </dxf>
    <dxf>
      <font>
        <color theme="0"/>
      </font>
      <fill>
        <patternFill>
          <bgColor rgb="FFFF0000"/>
        </patternFill>
      </fill>
    </dxf>
    <dxf>
      <fill>
        <patternFill patternType="none">
          <bgColor auto="1"/>
        </patternFill>
      </fill>
    </dxf>
    <dxf>
      <font>
        <b/>
        <i/>
        <color rgb="FFFF0000"/>
      </font>
    </dxf>
    <dxf>
      <font>
        <b/>
        <i/>
        <color rgb="FFFF0000"/>
      </font>
    </dxf>
    <dxf>
      <font>
        <b/>
        <i/>
        <color rgb="FFFF0000"/>
      </font>
    </dxf>
    <dxf>
      <font>
        <color theme="0"/>
      </font>
      <fill>
        <patternFill>
          <bgColor rgb="FFFF0000"/>
        </patternFill>
      </fill>
    </dxf>
    <dxf>
      <font>
        <b/>
        <i val="0"/>
        <color theme="9" tint="-0.24994659260841701"/>
      </font>
      <fill>
        <patternFill patternType="none">
          <bgColor auto="1"/>
        </patternFill>
      </fill>
    </dxf>
    <dxf>
      <font>
        <b/>
        <i val="0"/>
        <color theme="9" tint="-0.24994659260841701"/>
      </font>
    </dxf>
    <dxf>
      <font>
        <b/>
        <i/>
        <color theme="5" tint="-0.24994659260841701"/>
      </font>
    </dxf>
    <dxf>
      <font>
        <b/>
        <i val="0"/>
        <color rgb="FFFF0000"/>
      </font>
    </dxf>
    <dxf>
      <font>
        <b/>
        <i/>
        <color theme="5" tint="-0.24994659260841701"/>
      </font>
    </dxf>
    <dxf>
      <font>
        <b/>
        <i/>
        <color theme="5" tint="-0.24994659260841701"/>
      </font>
    </dxf>
    <dxf>
      <font>
        <b/>
        <i/>
        <color rgb="FFFF0000"/>
      </font>
    </dxf>
    <dxf>
      <font>
        <b/>
        <i val="0"/>
        <color rgb="FFFF0000"/>
      </font>
    </dxf>
    <dxf>
      <fill>
        <patternFill patternType="none">
          <bgColor auto="1"/>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s>
  <tableStyles count="0" defaultTableStyle="TableStyleMedium2" defaultPivotStyle="PivotStyleLight16"/>
  <colors>
    <mruColors>
      <color rgb="FFFFFF99"/>
      <color rgb="FFCCFF99"/>
      <color rgb="FF99CCFF"/>
      <color rgb="FF99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7</xdr:col>
      <xdr:colOff>341140</xdr:colOff>
      <xdr:row>0</xdr:row>
      <xdr:rowOff>9380</xdr:rowOff>
    </xdr:from>
    <xdr:to>
      <xdr:col>7</xdr:col>
      <xdr:colOff>2320000</xdr:colOff>
      <xdr:row>0</xdr:row>
      <xdr:rowOff>604278</xdr:rowOff>
    </xdr:to>
    <xdr:pic>
      <xdr:nvPicPr>
        <xdr:cNvPr id="2" name="Grafik 1" descr="Ein Bild, das Text, Schrift, Symbol, Logo enthält.&#10;&#10;Automatisch generierte Beschreibung">
          <a:extLst>
            <a:ext uri="{FF2B5EF4-FFF2-40B4-BE49-F238E27FC236}">
              <a16:creationId xmlns:a16="http://schemas.microsoft.com/office/drawing/2014/main" id="{65B95D0F-B94B-40CB-A319-5AA5190F4F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2094" y="9380"/>
          <a:ext cx="1978860" cy="5948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2538044</xdr:colOff>
      <xdr:row>0</xdr:row>
      <xdr:rowOff>22889</xdr:rowOff>
    </xdr:from>
    <xdr:to>
      <xdr:col>3</xdr:col>
      <xdr:colOff>1318848</xdr:colOff>
      <xdr:row>0</xdr:row>
      <xdr:rowOff>617787</xdr:rowOff>
    </xdr:to>
    <xdr:pic>
      <xdr:nvPicPr>
        <xdr:cNvPr id="2" name="Grafik 1" descr="Ein Bild, das Text, Schrift, Symbol, Logo enthält.&#10;&#10;Automatisch generierte Beschreibung">
          <a:extLst>
            <a:ext uri="{FF2B5EF4-FFF2-40B4-BE49-F238E27FC236}">
              <a16:creationId xmlns:a16="http://schemas.microsoft.com/office/drawing/2014/main" id="{1C3A6208-B723-1B72-D790-4974D6BE9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4382" y="22889"/>
          <a:ext cx="1981204" cy="594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2016369</xdr:colOff>
      <xdr:row>0</xdr:row>
      <xdr:rowOff>23445</xdr:rowOff>
    </xdr:from>
    <xdr:to>
      <xdr:col>2</xdr:col>
      <xdr:colOff>949573</xdr:colOff>
      <xdr:row>0</xdr:row>
      <xdr:rowOff>618343</xdr:rowOff>
    </xdr:to>
    <xdr:pic>
      <xdr:nvPicPr>
        <xdr:cNvPr id="3" name="Grafik 2" descr="Ein Bild, das Text, Schrift, Symbol, Logo enthält.&#10;&#10;Automatisch generierte Beschreibung">
          <a:extLst>
            <a:ext uri="{FF2B5EF4-FFF2-40B4-BE49-F238E27FC236}">
              <a16:creationId xmlns:a16="http://schemas.microsoft.com/office/drawing/2014/main" id="{D4DC1C40-BF85-4203-8F2A-B5CCA29E0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3445"/>
          <a:ext cx="1981204" cy="594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940904</xdr:colOff>
      <xdr:row>0</xdr:row>
      <xdr:rowOff>19879</xdr:rowOff>
    </xdr:from>
    <xdr:to>
      <xdr:col>10</xdr:col>
      <xdr:colOff>890218</xdr:colOff>
      <xdr:row>0</xdr:row>
      <xdr:rowOff>614777</xdr:rowOff>
    </xdr:to>
    <xdr:pic>
      <xdr:nvPicPr>
        <xdr:cNvPr id="2" name="Grafik 1" descr="Ein Bild, das Text, Schrift, Symbol, Logo enthält.&#10;&#10;Automatisch generierte Beschreibung">
          <a:extLst>
            <a:ext uri="{FF2B5EF4-FFF2-40B4-BE49-F238E27FC236}">
              <a16:creationId xmlns:a16="http://schemas.microsoft.com/office/drawing/2014/main" id="{BA4A6213-5935-4BD1-9902-02E8BFC92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0191" y="19879"/>
          <a:ext cx="2049784" cy="594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921025</xdr:colOff>
      <xdr:row>0</xdr:row>
      <xdr:rowOff>26504</xdr:rowOff>
    </xdr:from>
    <xdr:to>
      <xdr:col>6</xdr:col>
      <xdr:colOff>870339</xdr:colOff>
      <xdr:row>0</xdr:row>
      <xdr:rowOff>621402</xdr:rowOff>
    </xdr:to>
    <xdr:pic>
      <xdr:nvPicPr>
        <xdr:cNvPr id="3" name="Grafik 2" descr="Ein Bild, das Text, Schrift, Symbol, Logo enthält.&#10;&#10;Automatisch generierte Beschreibung">
          <a:extLst>
            <a:ext uri="{FF2B5EF4-FFF2-40B4-BE49-F238E27FC236}">
              <a16:creationId xmlns:a16="http://schemas.microsoft.com/office/drawing/2014/main" id="{A6D2987E-DC76-4BAB-9A9D-880363D20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8277" y="26504"/>
          <a:ext cx="2049784" cy="594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281355</xdr:colOff>
      <xdr:row>0</xdr:row>
      <xdr:rowOff>58612</xdr:rowOff>
    </xdr:from>
    <xdr:to>
      <xdr:col>6</xdr:col>
      <xdr:colOff>673802</xdr:colOff>
      <xdr:row>0</xdr:row>
      <xdr:rowOff>584930</xdr:rowOff>
    </xdr:to>
    <xdr:pic>
      <xdr:nvPicPr>
        <xdr:cNvPr id="2" name="Grafik 1" descr="Ein Bild, das Text, Schrift, Symbol, Logo enthält.&#10;&#10;Automatisch generierte Beschreibung">
          <a:extLst>
            <a:ext uri="{FF2B5EF4-FFF2-40B4-BE49-F238E27FC236}">
              <a16:creationId xmlns:a16="http://schemas.microsoft.com/office/drawing/2014/main" id="{56A6CBAD-8A6B-4FC2-9912-D0DCC810F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2617" y="58612"/>
          <a:ext cx="2098154" cy="5263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427895</xdr:colOff>
      <xdr:row>0</xdr:row>
      <xdr:rowOff>52750</xdr:rowOff>
    </xdr:from>
    <xdr:to>
      <xdr:col>7</xdr:col>
      <xdr:colOff>759968</xdr:colOff>
      <xdr:row>0</xdr:row>
      <xdr:rowOff>579068</xdr:rowOff>
    </xdr:to>
    <xdr:pic>
      <xdr:nvPicPr>
        <xdr:cNvPr id="2" name="Grafik 1" descr="Ein Bild, das Text, Schrift, Symbol, Logo enthält.&#10;&#10;Automatisch generierte Beschreibung">
          <a:extLst>
            <a:ext uri="{FF2B5EF4-FFF2-40B4-BE49-F238E27FC236}">
              <a16:creationId xmlns:a16="http://schemas.microsoft.com/office/drawing/2014/main" id="{7D405955-E868-4D1F-AD1E-00ADAD229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726" y="52750"/>
          <a:ext cx="2137427" cy="5263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410312</xdr:colOff>
      <xdr:row>0</xdr:row>
      <xdr:rowOff>52752</xdr:rowOff>
    </xdr:from>
    <xdr:to>
      <xdr:col>7</xdr:col>
      <xdr:colOff>748898</xdr:colOff>
      <xdr:row>0</xdr:row>
      <xdr:rowOff>579070</xdr:rowOff>
    </xdr:to>
    <xdr:pic>
      <xdr:nvPicPr>
        <xdr:cNvPr id="2" name="Grafik 1" descr="Ein Bild, das Text, Schrift, Symbol, Logo enthält.&#10;&#10;Automatisch generierte Beschreibung">
          <a:extLst>
            <a:ext uri="{FF2B5EF4-FFF2-40B4-BE49-F238E27FC236}">
              <a16:creationId xmlns:a16="http://schemas.microsoft.com/office/drawing/2014/main" id="{D52C398C-D94D-4758-AFD6-C9E87BB2F0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47143" y="52752"/>
          <a:ext cx="2143940" cy="5263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410312</xdr:colOff>
      <xdr:row>0</xdr:row>
      <xdr:rowOff>52752</xdr:rowOff>
    </xdr:from>
    <xdr:to>
      <xdr:col>6</xdr:col>
      <xdr:colOff>748898</xdr:colOff>
      <xdr:row>0</xdr:row>
      <xdr:rowOff>579070</xdr:rowOff>
    </xdr:to>
    <xdr:pic>
      <xdr:nvPicPr>
        <xdr:cNvPr id="12" name="Grafik 11" descr="Ein Bild, das Text, Schrift, Symbol, Logo enthält.&#10;&#10;Automatisch generierte Beschreibung">
          <a:extLst>
            <a:ext uri="{FF2B5EF4-FFF2-40B4-BE49-F238E27FC236}">
              <a16:creationId xmlns:a16="http://schemas.microsoft.com/office/drawing/2014/main" id="{D2FCA88F-C07C-45DF-8DC2-DEEFC93464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1832" y="52752"/>
          <a:ext cx="2144526" cy="52631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mateurtheater-bw.de/foerderantraege-online/"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DB3B-A338-471D-A5E2-63A2CF41F77A}">
  <sheetPr codeName="Tabelle1">
    <tabColor theme="8" tint="-0.249977111117893"/>
  </sheetPr>
  <dimension ref="B1:J29"/>
  <sheetViews>
    <sheetView tabSelected="1" zoomScale="130" zoomScaleNormal="130" zoomScalePageLayoutView="145" workbookViewId="0">
      <selection activeCell="C8" sqref="C8"/>
    </sheetView>
  </sheetViews>
  <sheetFormatPr baseColWidth="10" defaultRowHeight="14.4" x14ac:dyDescent="0.3"/>
  <cols>
    <col min="1" max="1" width="2.33203125" style="135" customWidth="1"/>
    <col min="2" max="2" width="8.5546875" style="135" customWidth="1"/>
    <col min="3" max="7" width="11.5546875" style="135"/>
    <col min="8" max="8" width="35.88671875" style="135" customWidth="1"/>
    <col min="9" max="16384" width="11.5546875" style="135"/>
  </cols>
  <sheetData>
    <row r="1" spans="2:10" ht="49.95" customHeight="1" thickBot="1" x14ac:dyDescent="0.35">
      <c r="B1" s="132" t="str">
        <f>"Kostenfinanzierungsplan Kulturprojekte Version - P3"&amp;LABW_KoFiPlan_Ver</f>
        <v>Kostenfinanzierungsplan Kulturprojekte Version - P3V04</v>
      </c>
      <c r="C1" s="133"/>
      <c r="D1" s="133"/>
      <c r="E1" s="133"/>
      <c r="F1" s="133"/>
      <c r="G1" s="133"/>
      <c r="H1" s="134"/>
    </row>
    <row r="2" spans="2:10" ht="30" customHeight="1" x14ac:dyDescent="0.35">
      <c r="B2" s="136" t="s">
        <v>71</v>
      </c>
      <c r="C2" s="137"/>
    </row>
    <row r="3" spans="2:10" ht="18" x14ac:dyDescent="0.35">
      <c r="C3" s="138" t="str">
        <f>'10-FöRiLi'!B3&amp;" "&amp;'10-FöRiLi'!C3</f>
        <v>3.7.3 Kulturelle Bildung</v>
      </c>
    </row>
    <row r="4" spans="2:10" ht="18" x14ac:dyDescent="0.35">
      <c r="B4" s="136"/>
      <c r="C4" s="138" t="str">
        <f>'10-FöRiLi'!B4&amp;" "&amp;'10-FöRiLi'!C4</f>
        <v>3.7.4 Projekte mit besonderer gesellschaftlicher Relevanz</v>
      </c>
    </row>
    <row r="5" spans="2:10" ht="18" x14ac:dyDescent="0.35">
      <c r="B5" s="136"/>
      <c r="C5" s="138" t="str">
        <f>'10-FöRiLi'!B5&amp;" "&amp;'10-FöRiLi'!C5</f>
        <v>3.7.5 Partizipative Kulturprojekte und Theater(-methoden)</v>
      </c>
    </row>
    <row r="6" spans="2:10" ht="18" x14ac:dyDescent="0.35">
      <c r="B6" s="136"/>
      <c r="C6" s="137"/>
    </row>
    <row r="7" spans="2:10" ht="18" x14ac:dyDescent="0.35">
      <c r="B7" s="136"/>
      <c r="C7" s="137"/>
    </row>
    <row r="8" spans="2:10" x14ac:dyDescent="0.3">
      <c r="B8" s="137" t="s">
        <v>63</v>
      </c>
      <c r="C8" s="139" t="s">
        <v>252</v>
      </c>
      <c r="D8" s="135" t="s">
        <v>253</v>
      </c>
    </row>
    <row r="9" spans="2:10" x14ac:dyDescent="0.3">
      <c r="B9" s="137" t="s">
        <v>62</v>
      </c>
      <c r="C9" s="140">
        <v>45733</v>
      </c>
    </row>
    <row r="10" spans="2:10" x14ac:dyDescent="0.3">
      <c r="B10" s="137" t="s">
        <v>64</v>
      </c>
      <c r="C10" s="141" t="str">
        <f>HYPERLINK("mailto:Foerdermittel@amateurtheater-bw.de?subject="&amp;HeadLine, "Foerdermittel@amateurtheater-bw.de")</f>
        <v>Foerdermittel@amateurtheater-bw.de</v>
      </c>
      <c r="D10" s="141"/>
      <c r="E10" s="141"/>
      <c r="J10" s="14"/>
    </row>
    <row r="12" spans="2:10" ht="21" x14ac:dyDescent="0.4">
      <c r="B12" s="142" t="s">
        <v>194</v>
      </c>
      <c r="C12" s="142"/>
      <c r="D12" s="142"/>
      <c r="E12" s="142"/>
      <c r="F12" s="142"/>
      <c r="G12" s="142"/>
      <c r="H12" s="142"/>
    </row>
    <row r="13" spans="2:10" ht="30.6" customHeight="1" x14ac:dyDescent="0.3">
      <c r="B13" s="143">
        <v>1</v>
      </c>
      <c r="C13" s="144" t="str">
        <f>"Fragen und Hinweise richten Sie bitte direkt an:"</f>
        <v>Fragen und Hinweise richten Sie bitte direkt an:</v>
      </c>
      <c r="D13" s="145"/>
      <c r="E13" s="145"/>
      <c r="F13" s="145"/>
      <c r="G13" s="146" t="str">
        <f>HYPERLINK("mailto:"&amp;C10&amp;"?subject="&amp;HeadLine, "mailto:"&amp;C10)</f>
        <v>mailto:Foerdermittel@amateurtheater-bw.de</v>
      </c>
      <c r="H13" s="145"/>
    </row>
    <row r="14" spans="2:10" ht="15" customHeight="1" x14ac:dyDescent="0.3">
      <c r="B14" s="147"/>
      <c r="C14" s="148"/>
      <c r="D14" s="148"/>
      <c r="E14" s="148"/>
      <c r="F14" s="148"/>
      <c r="G14" s="148"/>
      <c r="H14" s="148"/>
    </row>
    <row r="15" spans="2:10" ht="31.8" customHeight="1" x14ac:dyDescent="0.3">
      <c r="B15" s="149">
        <f>B13+1</f>
        <v>2</v>
      </c>
      <c r="C15" s="150" t="s">
        <v>254</v>
      </c>
      <c r="D15" s="150"/>
      <c r="E15" s="150"/>
      <c r="F15" s="150"/>
      <c r="G15" s="150"/>
      <c r="H15" s="150"/>
    </row>
    <row r="16" spans="2:10" ht="17.399999999999999" customHeight="1" x14ac:dyDescent="0.3">
      <c r="B16" s="151"/>
      <c r="C16" s="152" t="s">
        <v>255</v>
      </c>
      <c r="D16" s="150"/>
      <c r="E16" s="150"/>
      <c r="F16" s="150"/>
      <c r="G16" s="150"/>
      <c r="H16" s="150"/>
    </row>
    <row r="17" spans="2:8" ht="15" customHeight="1" x14ac:dyDescent="0.3">
      <c r="B17" s="147"/>
      <c r="C17" s="148"/>
      <c r="D17" s="148"/>
      <c r="E17" s="148"/>
      <c r="F17" s="148"/>
      <c r="G17" s="148"/>
      <c r="H17" s="148"/>
    </row>
    <row r="18" spans="2:8" ht="47.4" customHeight="1" x14ac:dyDescent="0.3">
      <c r="B18" s="143">
        <f>B15+1</f>
        <v>3</v>
      </c>
      <c r="C18" s="153" t="s">
        <v>187</v>
      </c>
      <c r="D18" s="154"/>
      <c r="E18" s="154"/>
      <c r="F18" s="154"/>
      <c r="G18" s="154"/>
      <c r="H18" s="154"/>
    </row>
    <row r="19" spans="2:8" ht="16.2" customHeight="1" x14ac:dyDescent="0.3">
      <c r="B19" s="155"/>
      <c r="C19" s="155"/>
      <c r="D19" s="156"/>
      <c r="E19" s="156"/>
      <c r="F19" s="156"/>
      <c r="G19" s="156"/>
      <c r="H19" s="156"/>
    </row>
    <row r="20" spans="2:8" ht="47.4" customHeight="1" x14ac:dyDescent="0.3">
      <c r="B20" s="143">
        <f>B18+1</f>
        <v>4</v>
      </c>
      <c r="C20" s="153" t="s">
        <v>212</v>
      </c>
      <c r="D20" s="150"/>
      <c r="E20" s="150"/>
      <c r="F20" s="150"/>
      <c r="G20" s="150"/>
      <c r="H20" s="150"/>
    </row>
    <row r="21" spans="2:8" ht="15.6" customHeight="1" x14ac:dyDescent="0.3">
      <c r="B21" s="155"/>
      <c r="C21" s="155"/>
      <c r="D21" s="156"/>
      <c r="E21" s="156"/>
      <c r="F21" s="156"/>
      <c r="G21" s="156"/>
      <c r="H21" s="156"/>
    </row>
    <row r="22" spans="2:8" ht="40.799999999999997" customHeight="1" x14ac:dyDescent="0.3">
      <c r="B22" s="143">
        <f>B20+1</f>
        <v>5</v>
      </c>
      <c r="C22" s="157" t="s">
        <v>257</v>
      </c>
      <c r="D22" s="158"/>
      <c r="E22" s="158"/>
      <c r="F22" s="158"/>
      <c r="G22" s="158"/>
      <c r="H22" s="158"/>
    </row>
    <row r="23" spans="2:8" x14ac:dyDescent="0.3">
      <c r="B23" s="147"/>
      <c r="C23" s="159"/>
      <c r="D23" s="159"/>
      <c r="E23" s="159"/>
      <c r="F23" s="159"/>
      <c r="G23" s="159"/>
      <c r="H23" s="159"/>
    </row>
    <row r="24" spans="2:8" ht="105.6" customHeight="1" x14ac:dyDescent="0.3">
      <c r="B24" s="143">
        <f>B22+1</f>
        <v>6</v>
      </c>
      <c r="C24" s="160" t="s">
        <v>256</v>
      </c>
      <c r="D24" s="161"/>
      <c r="E24" s="161"/>
      <c r="F24" s="161"/>
      <c r="G24" s="161"/>
      <c r="H24" s="161"/>
    </row>
    <row r="25" spans="2:8" x14ac:dyDescent="0.3">
      <c r="B25" s="147"/>
      <c r="C25" s="159"/>
      <c r="D25" s="159"/>
      <c r="E25" s="159"/>
      <c r="F25" s="159"/>
      <c r="G25" s="159"/>
      <c r="H25" s="159"/>
    </row>
    <row r="26" spans="2:8" ht="106.8" customHeight="1" x14ac:dyDescent="0.3">
      <c r="B26" s="143">
        <f>B24+1</f>
        <v>7</v>
      </c>
      <c r="C26" s="160" t="s">
        <v>258</v>
      </c>
      <c r="D26" s="161"/>
      <c r="E26" s="161"/>
      <c r="F26" s="161"/>
      <c r="G26" s="161"/>
      <c r="H26" s="161"/>
    </row>
    <row r="29" spans="2:8" x14ac:dyDescent="0.3">
      <c r="E29" s="162"/>
    </row>
  </sheetData>
  <sheetProtection algorithmName="SHA-512" hashValue="Ty7Z5eOu9A22bm6p1XleX5+nJ8n4ILRNQkJo8+3A/W60PJYjpTy+pPW+VUEiFeDZUbdekyTco6tiFAO4Jc5+aQ==" saltValue="LW6HLsxL5JgEI9NjPJzbCg==" spinCount="100000" sheet="1" objects="1" scenarios="1"/>
  <dataConsolidate/>
  <mergeCells count="13">
    <mergeCell ref="B1:H1"/>
    <mergeCell ref="C20:H20"/>
    <mergeCell ref="C24:H24"/>
    <mergeCell ref="C26:H26"/>
    <mergeCell ref="B12:H12"/>
    <mergeCell ref="C18:H18"/>
    <mergeCell ref="C22:H22"/>
    <mergeCell ref="C13:F13"/>
    <mergeCell ref="G13:H13"/>
    <mergeCell ref="C10:E10"/>
    <mergeCell ref="B15:B16"/>
    <mergeCell ref="C15:H15"/>
    <mergeCell ref="C16:H16"/>
  </mergeCells>
  <hyperlinks>
    <hyperlink ref="C16" r:id="rId1" xr:uid="{F6724948-E1EB-49D3-BE62-67F8FC90AA26}"/>
  </hyperlinks>
  <pageMargins left="0.7" right="0.7" top="0.78740157499999996" bottom="0.78740157499999996" header="0.3" footer="0.3"/>
  <pageSetup paperSize="9" scale="87" orientation="portrait" horizontalDpi="300" verticalDpi="300" r:id="rId2"/>
  <headerFooter>
    <oddHeader>&amp;LKostenfinanzierungsplan Kulturprojekte
&amp;A&amp;R&amp;G</oddHeader>
    <oddFooter>&amp;L&amp;8&amp;F&amp;CSeite &amp;P/&amp;N&amp;R&amp;D</oddFooter>
  </headerFooter>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E5F6-AF6C-4B25-B1C8-D5D8D958B20C}">
  <sheetPr codeName="Tabelle6"/>
  <dimension ref="B1:K5"/>
  <sheetViews>
    <sheetView workbookViewId="0">
      <selection sqref="A1:XFD1048576"/>
    </sheetView>
  </sheetViews>
  <sheetFormatPr baseColWidth="10" defaultColWidth="11.44140625" defaultRowHeight="14.4" x14ac:dyDescent="0.3"/>
  <cols>
    <col min="1" max="1" width="8.5546875" style="135" customWidth="1"/>
    <col min="2" max="2" width="18.6640625" style="222" customWidth="1"/>
    <col min="3" max="3" width="44.5546875" style="135" customWidth="1"/>
    <col min="4" max="4" width="14.33203125" style="222" customWidth="1"/>
    <col min="5" max="5" width="11.44140625" style="222"/>
    <col min="6" max="6" width="12" style="222" bestFit="1" customWidth="1"/>
    <col min="7" max="7" width="14.44140625" style="222" customWidth="1"/>
    <col min="8" max="8" width="17.109375" style="135" customWidth="1"/>
    <col min="9" max="9" width="50.109375" style="135" customWidth="1"/>
    <col min="10" max="10" width="82.6640625" style="135" customWidth="1"/>
    <col min="11" max="11" width="44.5546875" style="135" customWidth="1"/>
    <col min="12" max="12" width="21.5546875" style="135" customWidth="1"/>
    <col min="13" max="16384" width="11.44140625" style="135"/>
  </cols>
  <sheetData>
    <row r="1" spans="2:11" x14ac:dyDescent="0.3">
      <c r="B1" s="367" t="s">
        <v>85</v>
      </c>
      <c r="C1" s="368" t="s">
        <v>86</v>
      </c>
      <c r="D1" s="368" t="s">
        <v>87</v>
      </c>
      <c r="E1" s="368" t="s">
        <v>88</v>
      </c>
      <c r="F1" s="368" t="s">
        <v>89</v>
      </c>
      <c r="G1" s="368" t="s">
        <v>96</v>
      </c>
      <c r="H1" s="368" t="s">
        <v>90</v>
      </c>
      <c r="I1" s="368" t="s">
        <v>91</v>
      </c>
      <c r="J1" s="368" t="s">
        <v>93</v>
      </c>
      <c r="K1" s="369" t="s">
        <v>92</v>
      </c>
    </row>
    <row r="2" spans="2:11" ht="15" thickBot="1" x14ac:dyDescent="0.35">
      <c r="B2" s="370">
        <v>1</v>
      </c>
      <c r="C2" s="371">
        <v>2</v>
      </c>
      <c r="D2" s="371">
        <v>3</v>
      </c>
      <c r="E2" s="371">
        <v>4</v>
      </c>
      <c r="F2" s="371">
        <v>5</v>
      </c>
      <c r="G2" s="371">
        <v>6</v>
      </c>
      <c r="H2" s="371">
        <v>7</v>
      </c>
      <c r="I2" s="371">
        <v>8</v>
      </c>
      <c r="J2" s="371">
        <v>9</v>
      </c>
      <c r="K2" s="372">
        <v>10</v>
      </c>
    </row>
    <row r="3" spans="2:11" s="159" customFormat="1" ht="28.8" x14ac:dyDescent="0.3">
      <c r="B3" s="373" t="s">
        <v>65</v>
      </c>
      <c r="C3" s="374" t="s">
        <v>68</v>
      </c>
      <c r="D3" s="375">
        <v>0.75</v>
      </c>
      <c r="E3" s="68">
        <v>2500</v>
      </c>
      <c r="F3" s="68">
        <v>5000</v>
      </c>
      <c r="G3" s="68">
        <f>1/D3*E3+1</f>
        <v>3334.333333333333</v>
      </c>
      <c r="H3" s="376">
        <v>1</v>
      </c>
      <c r="I3" s="374" t="str">
        <f>B3&amp;" "&amp;C3</f>
        <v>3.7.3 Kulturelle Bildung</v>
      </c>
      <c r="J3" s="377" t="str">
        <f>"Mindest Projektumfang "&amp;TEXT(G3,"0.000€")&amp;". Es kann gefördert werden bis "&amp;TEXT(D3,"00%")&amp;", Mindestförderung "&amp;TEXT(E3,"0.000€")&amp;", maximale Förderung "&amp;TEXT(F3,"0.000€")&amp;"."</f>
        <v>Mindest Projektumfang 3.334€. Es kann gefördert werden bis 75%, Mindestförderung 2.500€, maximale Förderung 5.000€.</v>
      </c>
      <c r="K3" s="374" t="s">
        <v>84</v>
      </c>
    </row>
    <row r="4" spans="2:11" s="159" customFormat="1" ht="28.8" x14ac:dyDescent="0.3">
      <c r="B4" s="378" t="s">
        <v>66</v>
      </c>
      <c r="C4" s="379" t="s">
        <v>69</v>
      </c>
      <c r="D4" s="380">
        <v>0.6</v>
      </c>
      <c r="E4" s="69">
        <v>2500</v>
      </c>
      <c r="F4" s="69">
        <v>10000</v>
      </c>
      <c r="G4" s="69">
        <f>1/D4*E4+1</f>
        <v>4167.666666666667</v>
      </c>
      <c r="H4" s="381">
        <v>1</v>
      </c>
      <c r="I4" s="379" t="str">
        <f t="shared" ref="I4:I5" si="0">B4&amp;" "&amp;C4</f>
        <v>3.7.4 Projekte mit besonderer gesellschaftlicher Relevanz</v>
      </c>
      <c r="J4" s="377" t="str">
        <f t="shared" ref="J4:J5" si="1">"Mindest Projektumfang "&amp;TEXT(G4,"0.000€")&amp;". Es kann gefördert werden bis "&amp;TEXT(D4,"00%")&amp;", Mindestförderung "&amp;TEXT(E4,"0.000€")&amp;", maximale Förderung "&amp;TEXT(F4,"0.000€")&amp;"."</f>
        <v>Mindest Projektumfang 4.168€. Es kann gefördert werden bis 60%, Mindestförderung 2.500€, maximale Förderung 10.000€.</v>
      </c>
      <c r="K4" s="379" t="s">
        <v>84</v>
      </c>
    </row>
    <row r="5" spans="2:11" s="159" customFormat="1" ht="28.8" x14ac:dyDescent="0.3">
      <c r="B5" s="378" t="s">
        <v>67</v>
      </c>
      <c r="C5" s="379" t="s">
        <v>70</v>
      </c>
      <c r="D5" s="380">
        <v>0.75</v>
      </c>
      <c r="E5" s="69">
        <v>2500</v>
      </c>
      <c r="F5" s="69">
        <v>5000</v>
      </c>
      <c r="G5" s="69">
        <f t="shared" ref="G5" si="2">1/D5*E5+1</f>
        <v>3334.333333333333</v>
      </c>
      <c r="H5" s="381">
        <v>1</v>
      </c>
      <c r="I5" s="379" t="str">
        <f t="shared" si="0"/>
        <v>3.7.5 Partizipative Kulturprojekte und Theater(-methoden)</v>
      </c>
      <c r="J5" s="377" t="str">
        <f t="shared" si="1"/>
        <v>Mindest Projektumfang 3.334€. Es kann gefördert werden bis 75%, Mindestförderung 2.500€, maximale Förderung 5.000€.</v>
      </c>
      <c r="K5" s="379" t="s">
        <v>84</v>
      </c>
    </row>
  </sheetData>
  <sheetProtection algorithmName="SHA-512" hashValue="GY8chZgM3k2ZGkjVmuRKM1FvYajJBrf1QGDc/ETHp8lPvBQ2h3lCDvNvXRMxdAw0ZPQ0K3PzA8skJ/Wx0cKmOA==" saltValue="LKMoGE0CfJdSZMLDBlKfNw==" spinCount="100000" sheet="1" objects="1" scenarios="1"/>
  <dataConsolidate/>
  <phoneticPr fontId="21"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F975-7B7F-42C6-9352-E52EFE6B2CA8}">
  <sheetPr codeName="Tabelle7"/>
  <dimension ref="B2:N93"/>
  <sheetViews>
    <sheetView workbookViewId="0">
      <selection sqref="A1:XFD1048576"/>
    </sheetView>
  </sheetViews>
  <sheetFormatPr baseColWidth="10" defaultColWidth="11.44140625" defaultRowHeight="14.4" x14ac:dyDescent="0.3"/>
  <cols>
    <col min="1" max="1" width="11.44140625" style="135"/>
    <col min="2" max="2" width="28.6640625" style="135" customWidth="1"/>
    <col min="3" max="3" width="36.77734375" style="135" customWidth="1"/>
    <col min="4" max="4" width="27.6640625" style="135" customWidth="1"/>
    <col min="5" max="5" width="27.5546875" style="135" customWidth="1"/>
    <col min="6" max="6" width="30.5546875" style="135" customWidth="1"/>
    <col min="7" max="7" width="26.6640625" style="135" customWidth="1"/>
    <col min="8" max="8" width="11.44140625" style="135"/>
    <col min="9" max="9" width="16.77734375" style="135" customWidth="1"/>
    <col min="10" max="10" width="11.44140625" style="135"/>
    <col min="11" max="11" width="34.21875" style="135" customWidth="1"/>
    <col min="12" max="16384" width="11.44140625" style="135"/>
  </cols>
  <sheetData>
    <row r="2" spans="2:14" x14ac:dyDescent="0.3">
      <c r="B2" s="137" t="s">
        <v>74</v>
      </c>
      <c r="C2" s="137" t="s">
        <v>75</v>
      </c>
      <c r="D2" s="382" t="s">
        <v>79</v>
      </c>
      <c r="E2" s="382" t="s">
        <v>78</v>
      </c>
      <c r="H2" s="137" t="s">
        <v>178</v>
      </c>
      <c r="K2" s="222" t="s">
        <v>214</v>
      </c>
    </row>
    <row r="3" spans="2:14" x14ac:dyDescent="0.3">
      <c r="B3" s="383" t="s">
        <v>4</v>
      </c>
      <c r="C3" s="383" t="s">
        <v>5</v>
      </c>
      <c r="D3" s="384" t="s">
        <v>4</v>
      </c>
      <c r="E3" s="382" t="s">
        <v>77</v>
      </c>
      <c r="H3" s="135" t="s">
        <v>108</v>
      </c>
      <c r="I3" s="384" t="s">
        <v>179</v>
      </c>
      <c r="K3" s="172" t="s">
        <v>215</v>
      </c>
      <c r="L3" s="66" t="e">
        <f>ROUND(VLOOKUP(T0_RL_Gewählt,T10_RL_Tab,T10_RL_MinProVol_C),0)</f>
        <v>#N/A</v>
      </c>
      <c r="M3" s="66"/>
    </row>
    <row r="4" spans="2:14" x14ac:dyDescent="0.3">
      <c r="B4" s="385" t="s">
        <v>51</v>
      </c>
      <c r="C4" s="383" t="s">
        <v>165</v>
      </c>
      <c r="E4" s="175" t="s">
        <v>51</v>
      </c>
      <c r="F4" s="135" t="str" cm="1">
        <f t="array" aca="1" ref="F4:F6" ca="1">INDIRECT(SUBSTITUTE(SUBSTITUTE(SUBSTITUTE(E4,"/","_"),"-","Y")," ","X"))</f>
        <v>Aufführungsrechte</v>
      </c>
      <c r="H4" s="135" t="s">
        <v>107</v>
      </c>
      <c r="I4" s="384" t="s">
        <v>180</v>
      </c>
      <c r="K4" s="172" t="s">
        <v>247</v>
      </c>
      <c r="L4" s="67" t="e">
        <f>ROUND(T0_FörderfähigeKosten*VLOOKUP(T0_RL_Gewählt,T10_RL_Tab,T10_RL_Förderung_C),0)</f>
        <v>#N/A</v>
      </c>
      <c r="M4" s="67"/>
    </row>
    <row r="5" spans="2:14" x14ac:dyDescent="0.3">
      <c r="B5" s="386" t="s">
        <v>15</v>
      </c>
      <c r="C5" s="383" t="s">
        <v>166</v>
      </c>
      <c r="F5" s="135" t="str">
        <f ca="1"/>
        <v>GEMA</v>
      </c>
      <c r="H5" s="387">
        <v>10</v>
      </c>
      <c r="I5" s="384" t="s">
        <v>181</v>
      </c>
      <c r="K5" s="172" t="s">
        <v>248</v>
      </c>
      <c r="L5" s="70" t="e">
        <f>VLOOKUP(T0_RL_Gewählt,T10_RL_Tab,T10_RL_FöMin_C)</f>
        <v>#N/A</v>
      </c>
      <c r="M5" s="70"/>
    </row>
    <row r="6" spans="2:14" x14ac:dyDescent="0.3">
      <c r="B6" s="388" t="s">
        <v>20</v>
      </c>
      <c r="C6" s="383" t="s">
        <v>8</v>
      </c>
      <c r="F6" s="135" t="str">
        <f ca="1"/>
        <v>Künstlersozialkasse</v>
      </c>
      <c r="K6" s="172" t="s">
        <v>216</v>
      </c>
      <c r="L6" s="71" t="s">
        <v>217</v>
      </c>
      <c r="M6" s="72" t="s">
        <v>218</v>
      </c>
      <c r="N6" s="172" t="s">
        <v>219</v>
      </c>
    </row>
    <row r="7" spans="2:14" x14ac:dyDescent="0.3">
      <c r="B7" s="389" t="s">
        <v>152</v>
      </c>
      <c r="C7" s="383" t="s">
        <v>9</v>
      </c>
      <c r="K7" s="135" t="s">
        <v>220</v>
      </c>
      <c r="L7" s="222">
        <v>1</v>
      </c>
      <c r="M7" s="222" t="s">
        <v>221</v>
      </c>
      <c r="N7" s="135" t="str">
        <f>"Bearbeitet."</f>
        <v>Bearbeitet.</v>
      </c>
    </row>
    <row r="8" spans="2:14" x14ac:dyDescent="0.3">
      <c r="C8" s="383" t="s">
        <v>10</v>
      </c>
      <c r="K8" s="135" t="s">
        <v>222</v>
      </c>
      <c r="L8" s="222">
        <f>IF(LEN(TRIM(T0_FörderfähigeKosten))=0,3,0)</f>
        <v>3</v>
      </c>
      <c r="M8" s="222" t="s">
        <v>221</v>
      </c>
      <c r="N8" s="135" t="s">
        <v>223</v>
      </c>
    </row>
    <row r="9" spans="2:14" x14ac:dyDescent="0.3">
      <c r="B9" s="137" t="s">
        <v>210</v>
      </c>
      <c r="C9" s="383" t="s">
        <v>213</v>
      </c>
      <c r="K9" s="135" t="s">
        <v>224</v>
      </c>
      <c r="L9" s="222">
        <f>IF(AND(T0_FörderfähigeKosten&lt;T1_AusGesamt_SOLL,T0_FörderfähigeKosten&gt;=0),2,0)</f>
        <v>0</v>
      </c>
      <c r="M9" s="222" t="s">
        <v>225</v>
      </c>
      <c r="N9" s="135" t="str">
        <f>"Bearbeitet. "&amp;TEXT(T0_FörderfähigeKosten-T0_AusgabenGesamt,"0 €")&amp; " können NICHT als 'Förderfähige Kosten' anerkannt werden!"</f>
        <v>Bearbeitet. 0 € können NICHT als 'Förderfähige Kosten' anerkannt werden!</v>
      </c>
    </row>
    <row r="10" spans="2:14" x14ac:dyDescent="0.3">
      <c r="B10" s="390" t="s">
        <v>4</v>
      </c>
      <c r="C10" s="385" t="s">
        <v>12</v>
      </c>
      <c r="D10" s="384" t="s">
        <v>147</v>
      </c>
      <c r="K10" s="135" t="s">
        <v>226</v>
      </c>
      <c r="L10" s="222">
        <f>IF(T0_FörderfähigeKosten&gt;T1_AusGesamt_SOLL,4,0)</f>
        <v>0</v>
      </c>
      <c r="M10" s="222" t="s">
        <v>227</v>
      </c>
      <c r="N10" s="135" t="str">
        <f>"'Föderfähige Kosten' größer als 'Ausgaben gesamt'."</f>
        <v>'Föderfähige Kosten' größer als 'Ausgaben gesamt'.</v>
      </c>
    </row>
    <row r="11" spans="2:14" x14ac:dyDescent="0.3">
      <c r="B11" s="390" t="s">
        <v>20</v>
      </c>
      <c r="C11" s="385" t="s">
        <v>13</v>
      </c>
      <c r="K11" s="135" t="s">
        <v>228</v>
      </c>
      <c r="L11" s="222">
        <f>_xlfn.IFNA(IF(AND(T0_FörderfähigeKosten&lt;L3,T0_FörderfähigeKosten&gt;=0,LEN(T0_FörderfähigeKosten)&gt;0),5,0),0)</f>
        <v>0</v>
      </c>
      <c r="M11" s="222" t="s">
        <v>227</v>
      </c>
      <c r="N11" s="135" t="e">
        <f>"Die 'Förderfähige Kosten' "&amp;TEXT(T0_FörderfähigeKosten,"0 €")&amp;" sind geringer als die gefoderte Minimale Projekt-Fördersumme von "&amp;TEXT(L3,"0 €")</f>
        <v>#N/A</v>
      </c>
    </row>
    <row r="12" spans="2:14" x14ac:dyDescent="0.3">
      <c r="B12" s="390" t="s">
        <v>15</v>
      </c>
      <c r="C12" s="385" t="s">
        <v>14</v>
      </c>
      <c r="K12" s="137" t="s">
        <v>229</v>
      </c>
      <c r="L12" s="137"/>
      <c r="M12" s="288" t="str">
        <f>_xlfn.XLOOKUP(MAX(L7:L11),L7:L11,M7:M11)</f>
        <v>OK</v>
      </c>
      <c r="N12" s="137" t="str">
        <f>_xlfn.XLOOKUP(MAX(L7:L11),L7:L11,N7:N11)</f>
        <v>Wird durch LABW ausgefüllt.</v>
      </c>
    </row>
    <row r="13" spans="2:14" x14ac:dyDescent="0.3">
      <c r="B13" s="390" t="s">
        <v>152</v>
      </c>
      <c r="C13" s="386" t="s">
        <v>16</v>
      </c>
      <c r="D13" s="384" t="s">
        <v>80</v>
      </c>
      <c r="K13" s="135" t="s">
        <v>230</v>
      </c>
      <c r="L13" s="222">
        <v>1</v>
      </c>
      <c r="M13" s="222" t="s">
        <v>221</v>
      </c>
      <c r="N13" s="135" t="s">
        <v>231</v>
      </c>
    </row>
    <row r="14" spans="2:14" x14ac:dyDescent="0.3">
      <c r="B14" s="390" t="s">
        <v>51</v>
      </c>
      <c r="C14" s="386" t="s">
        <v>6</v>
      </c>
      <c r="D14" s="384"/>
      <c r="K14" s="135" t="s">
        <v>232</v>
      </c>
      <c r="L14" s="222">
        <f>IF(AND(T1_Antragssumme &gt; 0),2,0)</f>
        <v>0</v>
      </c>
      <c r="M14" s="222" t="s">
        <v>221</v>
      </c>
      <c r="N14" s="135" t="str">
        <f>""</f>
        <v/>
      </c>
    </row>
    <row r="15" spans="2:14" x14ac:dyDescent="0.3">
      <c r="C15" s="386" t="s">
        <v>17</v>
      </c>
      <c r="D15" s="384"/>
      <c r="K15" s="135" t="s">
        <v>233</v>
      </c>
      <c r="L15" s="222">
        <f>IF(AND(T0_Fördersumme&lt;T0_BeantragteSumme,T0_Fördersumme&gt;0),3,0)</f>
        <v>0</v>
      </c>
      <c r="M15" s="222" t="s">
        <v>225</v>
      </c>
      <c r="N15" s="135" t="str">
        <f>"Bearbeitet. Um "&amp;TEXT(T0_Fördersumme-T0_BeantragteSumme,"0 €")&amp; " ist die beantragte Förderung geküzt worden. Das müssen Sie durch zusätzliche Einahmen ausgleichen!"</f>
        <v>Bearbeitet. Um 0 € ist die beantragte Förderung geküzt worden. Das müssen Sie durch zusätzliche Einahmen ausgleichen!</v>
      </c>
    </row>
    <row r="16" spans="2:14" x14ac:dyDescent="0.3">
      <c r="C16" s="386" t="s">
        <v>18</v>
      </c>
      <c r="D16" s="384"/>
      <c r="K16" s="137" t="s">
        <v>234</v>
      </c>
      <c r="M16" s="288" t="str">
        <f>_xlfn.XLOOKUP(MAX(L13:L15),L13:L15,M13:M15)</f>
        <v>OK</v>
      </c>
      <c r="N16" s="137" t="str">
        <f>_xlfn.XLOOKUP(MAX(L13:L15),L13:L15,N13:N15)</f>
        <v>Wird in Tab 'KoFi zur Antragsstellung' bearbeitet.</v>
      </c>
    </row>
    <row r="17" spans="2:14" x14ac:dyDescent="0.3">
      <c r="C17" s="386" t="s">
        <v>19</v>
      </c>
      <c r="D17" s="384"/>
      <c r="K17" s="135" t="s">
        <v>235</v>
      </c>
      <c r="L17" s="222">
        <v>1</v>
      </c>
      <c r="M17" s="222" t="s">
        <v>221</v>
      </c>
      <c r="N17" s="135" t="e">
        <f>"Wird durch LABW ausgefüllt."&amp;IF(L4&gt;0," Maximale zulässige Fördersumme in Bezug auf 'Föderfähige Kosten' sind: "&amp;TEXT(L4,"0 €"))</f>
        <v>#N/A</v>
      </c>
    </row>
    <row r="18" spans="2:14" x14ac:dyDescent="0.3">
      <c r="C18" s="388" t="s">
        <v>21</v>
      </c>
      <c r="D18" s="384" t="s">
        <v>20</v>
      </c>
      <c r="K18" s="135" t="s">
        <v>236</v>
      </c>
      <c r="L18" s="222">
        <f>IF(LEN(TRIM(T0_FörderfähigeKosten))=0,3,0)</f>
        <v>3</v>
      </c>
      <c r="M18" s="222" t="s">
        <v>221</v>
      </c>
      <c r="N18" s="135" t="s">
        <v>223</v>
      </c>
    </row>
    <row r="19" spans="2:14" x14ac:dyDescent="0.3">
      <c r="C19" s="388" t="s">
        <v>22</v>
      </c>
      <c r="D19" s="384"/>
      <c r="K19" s="135" t="s">
        <v>237</v>
      </c>
      <c r="L19" s="222">
        <f>_xlfn.IFNA(IF(AND(T0_Fördersumme&lt;=L4,T0_Fördersumme&gt;0),2,0),0)</f>
        <v>0</v>
      </c>
      <c r="M19" s="222" t="s">
        <v>221</v>
      </c>
      <c r="N19" s="135" t="e">
        <f>"Bearbeitet. Maximale zulässige Fördersumme in Bezug auf 'Föderfähige Kosten' sind: "&amp;TEXT(L4,"0 €")</f>
        <v>#N/A</v>
      </c>
    </row>
    <row r="20" spans="2:14" x14ac:dyDescent="0.3">
      <c r="C20" s="388" t="s">
        <v>23</v>
      </c>
      <c r="D20" s="384"/>
      <c r="K20" s="135" t="s">
        <v>238</v>
      </c>
      <c r="L20" s="222">
        <f>_xlfn.IFNA(IF(T0_Fördersumme&gt;L4,4,0),0)</f>
        <v>0</v>
      </c>
      <c r="M20" s="222" t="s">
        <v>227</v>
      </c>
      <c r="N20" s="135" t="e">
        <f>"FEHLER: Maximale zulässige Fördersumme in Bezug auf 'Föderfähige Kosten' sind: "&amp;TEXT(L4,"0 €")</f>
        <v>#N/A</v>
      </c>
    </row>
    <row r="21" spans="2:14" x14ac:dyDescent="0.3">
      <c r="C21" s="389" t="s">
        <v>185</v>
      </c>
      <c r="D21" s="384" t="s">
        <v>153</v>
      </c>
      <c r="K21" s="135" t="s">
        <v>239</v>
      </c>
      <c r="L21" s="222">
        <f>_xlfn.IFNA(IF(AND(T0_FörderfähigeKosten&lt;L3,T0_FörderfähigeKosten&gt;0),5,0),0)</f>
        <v>0</v>
      </c>
      <c r="M21" s="222" t="s">
        <v>227</v>
      </c>
      <c r="N21" s="135" t="e">
        <f>"FEHLER: Die 'Förderfähige Kosten' "&amp;TEXT(T0_FörderfähigeKosten,"0 €")&amp;" sind geringer als die gefoderte Minimale Projekt-Fördersumme von "&amp;TEXT(L3,"0 €")</f>
        <v>#N/A</v>
      </c>
    </row>
    <row r="22" spans="2:14" x14ac:dyDescent="0.3">
      <c r="K22" s="135" t="s">
        <v>240</v>
      </c>
      <c r="L22" s="222">
        <f>_xlfn.IFNA(IF(AND(T0_Fördersumme=L4,L4&gt;0),6,0),0)</f>
        <v>0</v>
      </c>
      <c r="M22" s="222" t="s">
        <v>225</v>
      </c>
      <c r="N22" s="135" t="str">
        <f>"Bearbeitet. Maximale Förderung gewährt."</f>
        <v>Bearbeitet. Maximale Förderung gewährt.</v>
      </c>
    </row>
    <row r="23" spans="2:14" x14ac:dyDescent="0.3">
      <c r="K23" s="135" t="s">
        <v>241</v>
      </c>
      <c r="L23" s="222">
        <f>IF(AND(T0_Fördersumme=0,LEN(T0_Fördersumme)&gt;0),7,0)</f>
        <v>0</v>
      </c>
      <c r="M23" s="222" t="s">
        <v>225</v>
      </c>
      <c r="N23" s="135" t="str">
        <f>"Bearbeitet. Keine Förderung gewährt."</f>
        <v>Bearbeitet. Keine Förderung gewährt.</v>
      </c>
    </row>
    <row r="24" spans="2:14" x14ac:dyDescent="0.3">
      <c r="B24" s="137" t="s">
        <v>83</v>
      </c>
      <c r="C24" s="137" t="s">
        <v>76</v>
      </c>
      <c r="D24" s="382" t="s">
        <v>79</v>
      </c>
      <c r="E24" s="382" t="s">
        <v>78</v>
      </c>
      <c r="K24" s="135" t="s">
        <v>249</v>
      </c>
      <c r="L24" s="222">
        <f>_xlfn.IFNA(IF(AND(T0_Fördersumme &lt; L5,T0_Fördersumme&gt;0),10,0),0)</f>
        <v>0</v>
      </c>
      <c r="M24" s="222" t="s">
        <v>227</v>
      </c>
      <c r="N24" s="135" t="str">
        <f>_xlfn.IFNA("FEHLER: Minimaler Förderbetrag von "&amp;TEXT(L5,"0 €")&amp;" wird unterschritten!","")</f>
        <v/>
      </c>
    </row>
    <row r="25" spans="2:14" x14ac:dyDescent="0.3">
      <c r="B25" s="391" t="s">
        <v>29</v>
      </c>
      <c r="C25" s="391" t="s">
        <v>30</v>
      </c>
      <c r="D25" s="384" t="s">
        <v>29</v>
      </c>
      <c r="E25" s="382" t="s">
        <v>77</v>
      </c>
      <c r="K25" s="137" t="s">
        <v>242</v>
      </c>
      <c r="M25" s="288" t="str">
        <f>_xlfn.XLOOKUP(MAX(L17:L24),L17:L24,M17:M24)</f>
        <v>OK</v>
      </c>
      <c r="N25" s="137" t="str">
        <f>_xlfn.XLOOKUP(MAX(L17:L24),L17:L24,N17:N24)</f>
        <v>Wird durch LABW ausgefüllt.</v>
      </c>
    </row>
    <row r="26" spans="2:14" x14ac:dyDescent="0.3">
      <c r="B26" s="392" t="s">
        <v>34</v>
      </c>
      <c r="C26" s="391" t="s">
        <v>31</v>
      </c>
      <c r="D26" s="384"/>
      <c r="E26" s="175" t="s">
        <v>54</v>
      </c>
      <c r="F26" s="135" t="str" cm="1">
        <f t="array" aca="1" ref="F26" ca="1">INDIRECT(SUBSTITUTE(SUBSTITUTE(SUBSTITUTE(E26,"/","_"),"-","Y")," ","X"))</f>
        <v>Summe</v>
      </c>
      <c r="K26" s="135" t="s">
        <v>243</v>
      </c>
      <c r="L26" s="222">
        <f>IF(LEN(TRIM(T0_FörderfähigeKosten))=0,4,0)</f>
        <v>4</v>
      </c>
      <c r="M26" s="222" t="s">
        <v>221</v>
      </c>
      <c r="N26" s="137" t="str">
        <f>""</f>
        <v/>
      </c>
    </row>
    <row r="27" spans="2:14" x14ac:dyDescent="0.3">
      <c r="B27" s="385" t="s">
        <v>38</v>
      </c>
      <c r="C27" s="391" t="s">
        <v>32</v>
      </c>
      <c r="D27" s="384"/>
      <c r="K27" s="135" t="s">
        <v>244</v>
      </c>
      <c r="L27" s="222">
        <f>IF((T0_FörderfähigeKosten-T0_AusgabenGesamt)+(T0_Fördersumme-T0_BeantragteSumme)&gt;=0,2,0)</f>
        <v>2</v>
      </c>
      <c r="M27" s="222" t="s">
        <v>221</v>
      </c>
      <c r="N27" s="135" t="str">
        <f>""</f>
        <v/>
      </c>
    </row>
    <row r="28" spans="2:14" x14ac:dyDescent="0.3">
      <c r="B28" s="386" t="s">
        <v>42</v>
      </c>
      <c r="C28" s="391" t="s">
        <v>33</v>
      </c>
      <c r="D28" s="384"/>
      <c r="K28" s="135" t="s">
        <v>244</v>
      </c>
      <c r="L28" s="222">
        <f>IF((T0_FörderfähigeKosten-T0_AusgabenGesamt)+(T0_Fördersumme-T0_BeantragteSumme)&lt;0,3,0)</f>
        <v>0</v>
      </c>
      <c r="M28" s="222" t="s">
        <v>225</v>
      </c>
      <c r="N28" s="135" t="str">
        <f>"Für das Projekt benötigen Sie Mehreinnahmen von: "&amp;TEXT(((T0_Fördersumme-T0_BeantragteSumme))*-1,"0 €")</f>
        <v>Für das Projekt benötigen Sie Mehreinnahmen von: 0 €</v>
      </c>
    </row>
    <row r="29" spans="2:14" x14ac:dyDescent="0.3">
      <c r="B29" s="388" t="s">
        <v>150</v>
      </c>
      <c r="C29" s="391" t="s">
        <v>189</v>
      </c>
      <c r="K29" s="137" t="s">
        <v>245</v>
      </c>
      <c r="M29" s="288" t="str">
        <f>_xlfn.XLOOKUP(MAX(L26:L28),L26:L28,M26:M28)</f>
        <v>OK</v>
      </c>
      <c r="N29" s="137" t="str">
        <f>_xlfn.XLOOKUP(MAX(L26:L28),L26:L28,N26:N28)</f>
        <v/>
      </c>
    </row>
    <row r="30" spans="2:14" x14ac:dyDescent="0.3">
      <c r="B30" s="389" t="s">
        <v>54</v>
      </c>
      <c r="C30" s="392" t="s">
        <v>35</v>
      </c>
      <c r="D30" s="384" t="s">
        <v>81</v>
      </c>
    </row>
    <row r="31" spans="2:14" x14ac:dyDescent="0.3">
      <c r="C31" s="392" t="s">
        <v>36</v>
      </c>
      <c r="D31" s="384"/>
    </row>
    <row r="32" spans="2:14" x14ac:dyDescent="0.3">
      <c r="B32" s="137" t="s">
        <v>211</v>
      </c>
      <c r="C32" s="392" t="s">
        <v>37</v>
      </c>
      <c r="D32" s="384"/>
    </row>
    <row r="33" spans="2:4" x14ac:dyDescent="0.3">
      <c r="B33" s="390" t="s">
        <v>29</v>
      </c>
      <c r="C33" s="385" t="s">
        <v>39</v>
      </c>
      <c r="D33" s="384" t="s">
        <v>82</v>
      </c>
    </row>
    <row r="34" spans="2:4" x14ac:dyDescent="0.3">
      <c r="B34" s="390" t="s">
        <v>54</v>
      </c>
      <c r="C34" s="385" t="s">
        <v>40</v>
      </c>
      <c r="D34" s="384"/>
    </row>
    <row r="35" spans="2:4" x14ac:dyDescent="0.3">
      <c r="B35" s="390" t="s">
        <v>34</v>
      </c>
      <c r="C35" s="385" t="s">
        <v>41</v>
      </c>
      <c r="D35" s="384"/>
    </row>
    <row r="36" spans="2:4" x14ac:dyDescent="0.3">
      <c r="B36" s="390" t="s">
        <v>150</v>
      </c>
      <c r="C36" s="386" t="s">
        <v>43</v>
      </c>
      <c r="D36" s="384" t="s">
        <v>42</v>
      </c>
    </row>
    <row r="37" spans="2:4" x14ac:dyDescent="0.3">
      <c r="B37" s="390" t="s">
        <v>42</v>
      </c>
      <c r="C37" s="388" t="s">
        <v>72</v>
      </c>
      <c r="D37" s="384" t="s">
        <v>151</v>
      </c>
    </row>
    <row r="38" spans="2:4" x14ac:dyDescent="0.3">
      <c r="B38" s="390" t="s">
        <v>38</v>
      </c>
      <c r="C38" s="389" t="s">
        <v>61</v>
      </c>
      <c r="D38" s="384" t="s">
        <v>149</v>
      </c>
    </row>
    <row r="41" spans="2:4" x14ac:dyDescent="0.3">
      <c r="B41" s="137" t="s">
        <v>106</v>
      </c>
      <c r="C41" s="137" t="s">
        <v>193</v>
      </c>
    </row>
    <row r="42" spans="2:4" x14ac:dyDescent="0.3">
      <c r="B42" s="383" t="s">
        <v>107</v>
      </c>
      <c r="C42" s="383" t="s">
        <v>191</v>
      </c>
    </row>
    <row r="43" spans="2:4" x14ac:dyDescent="0.3">
      <c r="B43" s="383" t="s">
        <v>108</v>
      </c>
      <c r="C43" s="383" t="s">
        <v>192</v>
      </c>
    </row>
    <row r="45" spans="2:4" x14ac:dyDescent="0.3">
      <c r="B45" s="137" t="s">
        <v>155</v>
      </c>
    </row>
    <row r="46" spans="2:4" x14ac:dyDescent="0.3">
      <c r="B46" s="393" t="str" cm="1">
        <f t="array" aca="1" ref="B46:B50" ca="1">INDIRECT("T11_Ausgabenbereich")</f>
        <v>Honorare</v>
      </c>
    </row>
    <row r="47" spans="2:4" x14ac:dyDescent="0.3">
      <c r="B47" s="393" t="str">
        <f ca="1"/>
        <v>Tantiemen/Abgaben</v>
      </c>
    </row>
    <row r="48" spans="2:4" x14ac:dyDescent="0.3">
      <c r="B48" s="393" t="str">
        <f ca="1"/>
        <v>Sach-/Materialkosten</v>
      </c>
    </row>
    <row r="49" spans="2:4" x14ac:dyDescent="0.3">
      <c r="B49" s="393" t="str">
        <f ca="1"/>
        <v>Öffentlichkeitsarbeit</v>
      </c>
    </row>
    <row r="50" spans="2:4" x14ac:dyDescent="0.3">
      <c r="B50" s="393" t="str">
        <f ca="1"/>
        <v>Sonstige Ausgaben</v>
      </c>
    </row>
    <row r="51" spans="2:4" x14ac:dyDescent="0.3">
      <c r="B51" s="393"/>
    </row>
    <row r="52" spans="2:4" x14ac:dyDescent="0.3">
      <c r="B52" s="393" t="str" cm="1">
        <f t="array" aca="1" ref="B52:B57" ca="1">INDIRECT("T11_Einnahmenbereich")</f>
        <v>Eigenmittel</v>
      </c>
    </row>
    <row r="53" spans="2:4" x14ac:dyDescent="0.3">
      <c r="B53" s="393" t="str">
        <f ca="1"/>
        <v>Kommunale Förderung</v>
      </c>
    </row>
    <row r="54" spans="2:4" x14ac:dyDescent="0.3">
      <c r="B54" s="393" t="str">
        <f ca="1"/>
        <v>Zuwendungen/Spenden</v>
      </c>
    </row>
    <row r="55" spans="2:4" x14ac:dyDescent="0.3">
      <c r="B55" s="393" t="str">
        <f ca="1"/>
        <v>Sponsoren</v>
      </c>
    </row>
    <row r="56" spans="2:4" x14ac:dyDescent="0.3">
      <c r="B56" s="393" t="str">
        <f ca="1"/>
        <v>Sonstige Einnahmen</v>
      </c>
    </row>
    <row r="57" spans="2:4" x14ac:dyDescent="0.3">
      <c r="B57" s="393" t="str">
        <f ca="1"/>
        <v>Förderung LABW</v>
      </c>
    </row>
    <row r="60" spans="2:4" x14ac:dyDescent="0.3">
      <c r="C60" s="394" t="s">
        <v>159</v>
      </c>
      <c r="D60" s="394"/>
    </row>
    <row r="61" spans="2:4" ht="15.6" x14ac:dyDescent="0.3">
      <c r="B61" s="395" t="s">
        <v>4</v>
      </c>
      <c r="C61" s="175" t="str" cm="1">
        <f t="array" aca="1" ref="C61:C67" ca="1">INDIRECT(SUBSTITUTE(SUBSTITUTE(SUBSTITUTE(B61,"/","_"),"-","Y")," ","X"))</f>
        <v>Regie</v>
      </c>
      <c r="D61" s="396"/>
    </row>
    <row r="62" spans="2:4" ht="15.6" x14ac:dyDescent="0.3">
      <c r="B62" s="397"/>
      <c r="C62" s="175" t="str">
        <f ca="1"/>
        <v>Bühnenbildner:in</v>
      </c>
      <c r="D62" s="396"/>
    </row>
    <row r="63" spans="2:4" ht="15.6" x14ac:dyDescent="0.3">
      <c r="B63" s="397"/>
      <c r="C63" s="175" t="str">
        <f ca="1"/>
        <v>Kostümbildner:in</v>
      </c>
      <c r="D63" s="396"/>
    </row>
    <row r="64" spans="2:4" ht="15.6" x14ac:dyDescent="0.3">
      <c r="B64" s="397"/>
      <c r="C64" s="175" t="str">
        <f ca="1"/>
        <v>Musikalische Leitung</v>
      </c>
      <c r="D64" s="396"/>
    </row>
    <row r="65" spans="2:5" ht="15.6" x14ac:dyDescent="0.3">
      <c r="B65" s="397"/>
      <c r="C65" s="175" t="str">
        <f ca="1"/>
        <v>Technik (Ton/Licht)</v>
      </c>
      <c r="D65" s="396"/>
    </row>
    <row r="66" spans="2:5" ht="15.6" x14ac:dyDescent="0.3">
      <c r="B66" s="397"/>
      <c r="C66" s="175" t="str">
        <f ca="1"/>
        <v>(Theater)Pädagogik</v>
      </c>
      <c r="D66" s="396"/>
    </row>
    <row r="67" spans="2:5" ht="15.6" x14ac:dyDescent="0.3">
      <c r="B67" s="398"/>
      <c r="C67" s="175" t="str">
        <f ca="1"/>
        <v>Sonstige FÖRDERFÄHIGE Honorare</v>
      </c>
      <c r="D67" s="396">
        <v>1000</v>
      </c>
    </row>
    <row r="68" spans="2:5" ht="15.6" x14ac:dyDescent="0.3">
      <c r="B68" s="395" t="s">
        <v>51</v>
      </c>
      <c r="C68" s="175" t="str" cm="1">
        <f t="array" aca="1" ref="C68:C70" ca="1">INDIRECT(SUBSTITUTE(SUBSTITUTE(SUBSTITUTE(B68,"/","_"),"-","Y")," ","X"))</f>
        <v>Aufführungsrechte</v>
      </c>
      <c r="D68" s="396"/>
    </row>
    <row r="69" spans="2:5" ht="15.6" x14ac:dyDescent="0.3">
      <c r="B69" s="397"/>
      <c r="C69" s="175" t="str">
        <f ca="1"/>
        <v>GEMA</v>
      </c>
      <c r="D69" s="396"/>
    </row>
    <row r="70" spans="2:5" ht="15.6" x14ac:dyDescent="0.3">
      <c r="B70" s="398"/>
      <c r="C70" s="175" t="str">
        <f ca="1"/>
        <v>Künstlersozialkasse</v>
      </c>
      <c r="D70" s="396"/>
    </row>
    <row r="71" spans="2:5" ht="15.6" x14ac:dyDescent="0.3">
      <c r="B71" s="395" t="s">
        <v>15</v>
      </c>
      <c r="C71" s="175" t="str" cm="1">
        <f t="array" aca="1" ref="C71:C75" ca="1">INDIRECT(SUBSTITUTE(SUBSTITUTE(SUBSTITUTE(B71,"/","_"),"-","Y")," ","X"))</f>
        <v>Kostüme/Maske/Ausstattung</v>
      </c>
      <c r="D71" s="396"/>
    </row>
    <row r="72" spans="2:5" ht="15.6" x14ac:dyDescent="0.3">
      <c r="B72" s="397"/>
      <c r="C72" s="175" t="str">
        <f ca="1"/>
        <v>Bühnenbild</v>
      </c>
      <c r="D72" s="396"/>
    </row>
    <row r="73" spans="2:5" ht="15.6" x14ac:dyDescent="0.3">
      <c r="B73" s="397"/>
      <c r="C73" s="175" t="str">
        <f ca="1"/>
        <v>Technisches Verbrauchsmaterial</v>
      </c>
      <c r="D73" s="396"/>
    </row>
    <row r="74" spans="2:5" ht="15.6" x14ac:dyDescent="0.3">
      <c r="B74" s="397"/>
      <c r="C74" s="175" t="str">
        <f ca="1"/>
        <v>Technikmiete</v>
      </c>
      <c r="D74" s="396"/>
    </row>
    <row r="75" spans="2:5" ht="15.6" x14ac:dyDescent="0.3">
      <c r="B75" s="399"/>
      <c r="C75" s="175" t="str">
        <f ca="1"/>
        <v>Raummiete (nicht im eigenen Haus)</v>
      </c>
      <c r="D75" s="396"/>
    </row>
    <row r="76" spans="2:5" ht="16.2" thickBot="1" x14ac:dyDescent="0.35">
      <c r="B76" s="395" t="s">
        <v>20</v>
      </c>
      <c r="C76" s="175" t="str" cm="1">
        <f t="array" aca="1" ref="C76:C78" ca="1">INDIRECT(SUBSTITUTE(SUBSTITUTE(SUBSTITUTE(B76,"/","_"),"-","Y")," ","X"))</f>
        <v>Presse- und Öffenlichkeitsarbeit</v>
      </c>
      <c r="D76" s="396"/>
    </row>
    <row r="77" spans="2:5" ht="23.4" customHeight="1" x14ac:dyDescent="0.3">
      <c r="B77" s="397"/>
      <c r="C77" s="175" t="str">
        <f ca="1"/>
        <v>Werbung</v>
      </c>
      <c r="D77" s="400"/>
      <c r="E77" s="401" t="s">
        <v>161</v>
      </c>
    </row>
    <row r="78" spans="2:5" ht="15.6" customHeight="1" thickBot="1" x14ac:dyDescent="0.35">
      <c r="B78" s="398"/>
      <c r="C78" s="175" t="str">
        <f ca="1"/>
        <v>Dokumentation</v>
      </c>
      <c r="D78" s="400"/>
      <c r="E78" s="402"/>
    </row>
    <row r="79" spans="2:5" ht="21.6" thickBot="1" x14ac:dyDescent="0.35">
      <c r="B79" s="403" t="s">
        <v>152</v>
      </c>
      <c r="C79" s="175" t="str" cm="1">
        <f t="array" aca="1" ref="C79" ca="1">INDIRECT(SUBSTITUTE(SUBSTITUTE(SUBSTITUTE(B79,"/","_"),"-","Y")," ","X"))</f>
        <v>Weitere  FÖRDERFÄHIGE  Positionen</v>
      </c>
      <c r="D79" s="400">
        <v>1000</v>
      </c>
      <c r="E79" s="404">
        <v>1000</v>
      </c>
    </row>
    <row r="80" spans="2:5" ht="15.6" x14ac:dyDescent="0.3">
      <c r="B80" s="204" t="s">
        <v>29</v>
      </c>
      <c r="C80" s="175" t="str" cm="1">
        <f t="array" aca="1" ref="C80:C84" ca="1">INDIRECT(SUBSTITUTE(SUBSTITUTE(SUBSTITUTE(B80,"/","_"),"-","Y")," ","X"))</f>
        <v>Eintrittsgelder</v>
      </c>
      <c r="D80" s="400"/>
      <c r="E80" s="405" t="s">
        <v>162</v>
      </c>
    </row>
    <row r="81" spans="2:5" ht="16.2" thickBot="1" x14ac:dyDescent="0.35">
      <c r="B81" s="205"/>
      <c r="C81" s="175" t="str">
        <f ca="1"/>
        <v>Eigenetat (Rücklagen)</v>
      </c>
      <c r="D81" s="400"/>
      <c r="E81" s="406"/>
    </row>
    <row r="82" spans="2:5" ht="15.6" x14ac:dyDescent="0.3">
      <c r="B82" s="205"/>
      <c r="C82" s="175" t="str">
        <f ca="1"/>
        <v>Private Spenden</v>
      </c>
      <c r="D82" s="400"/>
      <c r="E82" s="407"/>
    </row>
    <row r="83" spans="2:5" ht="15.6" x14ac:dyDescent="0.3">
      <c r="B83" s="205"/>
      <c r="C83" s="175" t="str">
        <f ca="1"/>
        <v>Sonstiges (z.B. Verkauf Programme)</v>
      </c>
      <c r="D83" s="396"/>
    </row>
    <row r="84" spans="2:5" ht="15.6" x14ac:dyDescent="0.3">
      <c r="B84" s="317"/>
      <c r="C84" s="175" t="str">
        <f ca="1"/>
        <v xml:space="preserve">Überschüsse aus Vorjahresprojekten </v>
      </c>
      <c r="D84" s="396"/>
    </row>
    <row r="85" spans="2:5" ht="15.6" x14ac:dyDescent="0.3">
      <c r="B85" s="204" t="s">
        <v>34</v>
      </c>
      <c r="C85" s="175" t="str" cm="1">
        <f t="array" aca="1" ref="C85:C87" ca="1">INDIRECT(SUBSTITUTE(SUBSTITUTE(SUBSTITUTE(B85,"/","_"),"-","Y")," ","X"))</f>
        <v>Stadt</v>
      </c>
      <c r="D85" s="396"/>
    </row>
    <row r="86" spans="2:5" ht="15.6" x14ac:dyDescent="0.3">
      <c r="B86" s="205"/>
      <c r="C86" s="175" t="str">
        <f ca="1"/>
        <v>Landkreis</v>
      </c>
      <c r="D86" s="396"/>
    </row>
    <row r="87" spans="2:5" ht="15.6" x14ac:dyDescent="0.3">
      <c r="B87" s="408"/>
      <c r="C87" s="175" t="str">
        <f ca="1"/>
        <v>Gemeinde</v>
      </c>
      <c r="D87" s="396"/>
    </row>
    <row r="88" spans="2:5" ht="15.6" x14ac:dyDescent="0.3">
      <c r="B88" s="204" t="s">
        <v>38</v>
      </c>
      <c r="C88" s="175" t="str" cm="1">
        <f t="array" aca="1" ref="C88:C90" ca="1">INDIRECT(SUBSTITUTE(SUBSTITUTE(SUBSTITUTE(B88,"/","_"),"-","Y")," ","X"))</f>
        <v>Stiftungen</v>
      </c>
      <c r="D88" s="396"/>
    </row>
    <row r="89" spans="2:5" ht="15.6" x14ac:dyDescent="0.3">
      <c r="B89" s="205"/>
      <c r="C89" s="175" t="str">
        <f ca="1"/>
        <v>Banken</v>
      </c>
      <c r="D89" s="396"/>
    </row>
    <row r="90" spans="2:5" ht="15.6" x14ac:dyDescent="0.3">
      <c r="B90" s="317"/>
      <c r="C90" s="175" t="str">
        <f ca="1"/>
        <v>weitere Spenden</v>
      </c>
      <c r="D90" s="396"/>
    </row>
    <row r="91" spans="2:5" ht="15.6" x14ac:dyDescent="0.3">
      <c r="B91" s="206" t="s">
        <v>42</v>
      </c>
      <c r="C91" s="175" t="str" cm="1">
        <f t="array" aca="1" ref="C91" ca="1">INDIRECT(SUBSTITUTE(SUBSTITUTE(SUBSTITUTE(B91,"/","_"),"-","Y")," ","X"))</f>
        <v>Unternehmen</v>
      </c>
      <c r="D91" s="396"/>
    </row>
    <row r="92" spans="2:5" ht="15.6" x14ac:dyDescent="0.3">
      <c r="B92" s="206" t="s">
        <v>150</v>
      </c>
      <c r="C92" s="175" t="str" cm="1">
        <f t="array" aca="1" ref="C92" ca="1">INDIRECT(SUBSTITUTE(SUBSTITUTE(SUBSTITUTE(B92,"/","_"),"-","Y")," ","X"))</f>
        <v>Drittmittel</v>
      </c>
      <c r="D92" s="396">
        <v>1000</v>
      </c>
    </row>
    <row r="93" spans="2:5" ht="15.6" x14ac:dyDescent="0.3">
      <c r="B93" s="206" t="s">
        <v>54</v>
      </c>
      <c r="C93" s="46" t="str" cm="1">
        <f t="array" aca="1" ref="C93" ca="1">INDIRECT(SUBSTITUTE(SUBSTITUTE(SUBSTITUTE(B93,"/","_"),"-","Y")," ","X"))</f>
        <v>Summe</v>
      </c>
      <c r="D93" s="396"/>
    </row>
  </sheetData>
  <sheetProtection algorithmName="SHA-512" hashValue="fRWk9ltpf4yYNECtwf0xeG8EvPgyN8MDUPJHF1YEydls1ngPhiJNX3c+twkVYrclvp9Jvc1UcI7sR0x15EavAw==" saltValue="BISzHt8d1wDNsJ5VJaipxA==" spinCount="100000" sheet="1" objects="1" scenarios="1"/>
  <sortState xmlns:xlrd2="http://schemas.microsoft.com/office/spreadsheetml/2017/richdata2" ref="B33:B38">
    <sortCondition ref="B33:B38"/>
  </sortState>
  <dataConsolidate/>
  <mergeCells count="3">
    <mergeCell ref="C60:D60"/>
    <mergeCell ref="E77:E78"/>
    <mergeCell ref="E80:E81"/>
  </mergeCells>
  <phoneticPr fontId="21" type="noConversion"/>
  <dataValidations count="3">
    <dataValidation type="list" allowBlank="1" showInputMessage="1" showErrorMessage="1" sqref="E4" xr:uid="{A66D3D77-DE49-41EC-B6E5-7BB8B124512E}">
      <formula1>T11_Ausgabenbereich</formula1>
    </dataValidation>
    <dataValidation type="list" allowBlank="1" showInputMessage="1" showErrorMessage="1" sqref="E26" xr:uid="{E5FB2948-05FC-4B52-8172-6FBB0368CD5C}">
      <formula1>T11_Einnahmenbereich</formula1>
    </dataValidation>
    <dataValidation type="whole" allowBlank="1" showInputMessage="1" showErrorMessage="1" errorTitle="Nur ein Eintrag" error="Nur die Zahl 1000 ist hier gültig!" promptTitle="Nur ein Eintrag" sqref="D61:D93" xr:uid="{3E09A587-2709-4278-9427-B0B8755D0262}">
      <formula1>1000</formula1>
      <formula2>1000</formula2>
    </dataValidation>
  </dataValidation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ED64-2FE7-4057-933A-D2094607D3EE}">
  <sheetPr codeName="Tabelle9"/>
  <dimension ref="B5:D38"/>
  <sheetViews>
    <sheetView workbookViewId="0">
      <selection sqref="A1:XFD1048576"/>
    </sheetView>
  </sheetViews>
  <sheetFormatPr baseColWidth="10" defaultRowHeight="14.4" x14ac:dyDescent="0.3"/>
  <cols>
    <col min="1" max="16384" width="11.5546875" style="135"/>
  </cols>
  <sheetData>
    <row r="5" spans="2:4" x14ac:dyDescent="0.3">
      <c r="B5" s="135" t="s">
        <v>156</v>
      </c>
    </row>
    <row r="7" spans="2:4" x14ac:dyDescent="0.3">
      <c r="B7" s="263" t="s">
        <v>4</v>
      </c>
      <c r="C7" s="263" t="s">
        <v>5</v>
      </c>
      <c r="D7" s="409">
        <v>100</v>
      </c>
    </row>
    <row r="8" spans="2:4" x14ac:dyDescent="0.3">
      <c r="B8" s="263" t="s">
        <v>4</v>
      </c>
      <c r="C8" s="263" t="s">
        <v>6</v>
      </c>
      <c r="D8" s="409">
        <v>100</v>
      </c>
    </row>
    <row r="9" spans="2:4" x14ac:dyDescent="0.3">
      <c r="B9" s="263" t="s">
        <v>4</v>
      </c>
      <c r="C9" s="263" t="s">
        <v>7</v>
      </c>
      <c r="D9" s="409">
        <v>100</v>
      </c>
    </row>
    <row r="10" spans="2:4" x14ac:dyDescent="0.3">
      <c r="B10" s="263" t="s">
        <v>4</v>
      </c>
      <c r="C10" s="263" t="s">
        <v>8</v>
      </c>
      <c r="D10" s="409">
        <v>100</v>
      </c>
    </row>
    <row r="11" spans="2:4" x14ac:dyDescent="0.3">
      <c r="B11" s="263" t="s">
        <v>4</v>
      </c>
      <c r="C11" s="263" t="s">
        <v>9</v>
      </c>
      <c r="D11" s="409">
        <v>100</v>
      </c>
    </row>
    <row r="12" spans="2:4" x14ac:dyDescent="0.3">
      <c r="B12" s="263" t="s">
        <v>4</v>
      </c>
      <c r="C12" s="263" t="s">
        <v>10</v>
      </c>
      <c r="D12" s="409">
        <v>100</v>
      </c>
    </row>
    <row r="13" spans="2:4" x14ac:dyDescent="0.3">
      <c r="B13" s="263" t="s">
        <v>4</v>
      </c>
      <c r="C13" s="263" t="s">
        <v>11</v>
      </c>
      <c r="D13" s="409">
        <v>100</v>
      </c>
    </row>
    <row r="14" spans="2:4" x14ac:dyDescent="0.3">
      <c r="B14" s="263" t="s">
        <v>51</v>
      </c>
      <c r="C14" s="263" t="s">
        <v>12</v>
      </c>
      <c r="D14" s="409">
        <v>100</v>
      </c>
    </row>
    <row r="15" spans="2:4" x14ac:dyDescent="0.3">
      <c r="B15" s="263" t="s">
        <v>51</v>
      </c>
      <c r="C15" s="263" t="s">
        <v>13</v>
      </c>
      <c r="D15" s="409">
        <v>100</v>
      </c>
    </row>
    <row r="16" spans="2:4" x14ac:dyDescent="0.3">
      <c r="B16" s="263" t="s">
        <v>51</v>
      </c>
      <c r="C16" s="263" t="s">
        <v>14</v>
      </c>
      <c r="D16" s="409">
        <v>100</v>
      </c>
    </row>
    <row r="17" spans="2:4" x14ac:dyDescent="0.3">
      <c r="B17" s="263" t="s">
        <v>15</v>
      </c>
      <c r="C17" s="263" t="s">
        <v>16</v>
      </c>
      <c r="D17" s="409">
        <v>100</v>
      </c>
    </row>
    <row r="18" spans="2:4" x14ac:dyDescent="0.3">
      <c r="B18" s="263" t="s">
        <v>15</v>
      </c>
      <c r="C18" s="263" t="s">
        <v>6</v>
      </c>
      <c r="D18" s="409">
        <v>100</v>
      </c>
    </row>
    <row r="19" spans="2:4" x14ac:dyDescent="0.3">
      <c r="B19" s="263" t="s">
        <v>15</v>
      </c>
      <c r="C19" s="263" t="s">
        <v>17</v>
      </c>
      <c r="D19" s="409">
        <v>100</v>
      </c>
    </row>
    <row r="20" spans="2:4" x14ac:dyDescent="0.3">
      <c r="B20" s="263" t="s">
        <v>15</v>
      </c>
      <c r="C20" s="263" t="s">
        <v>18</v>
      </c>
      <c r="D20" s="409">
        <v>100</v>
      </c>
    </row>
    <row r="21" spans="2:4" x14ac:dyDescent="0.3">
      <c r="B21" s="263" t="s">
        <v>15</v>
      </c>
      <c r="C21" s="263" t="s">
        <v>19</v>
      </c>
      <c r="D21" s="409">
        <v>100</v>
      </c>
    </row>
    <row r="22" spans="2:4" x14ac:dyDescent="0.3">
      <c r="B22" s="263" t="s">
        <v>20</v>
      </c>
      <c r="C22" s="263" t="s">
        <v>21</v>
      </c>
      <c r="D22" s="409">
        <v>100</v>
      </c>
    </row>
    <row r="23" spans="2:4" x14ac:dyDescent="0.3">
      <c r="B23" s="263" t="s">
        <v>20</v>
      </c>
      <c r="C23" s="263" t="s">
        <v>22</v>
      </c>
      <c r="D23" s="409">
        <v>100</v>
      </c>
    </row>
    <row r="24" spans="2:4" x14ac:dyDescent="0.3">
      <c r="B24" s="263" t="s">
        <v>20</v>
      </c>
      <c r="C24" s="263" t="s">
        <v>23</v>
      </c>
      <c r="D24" s="409">
        <v>100</v>
      </c>
    </row>
    <row r="25" spans="2:4" x14ac:dyDescent="0.3">
      <c r="B25" s="263" t="s">
        <v>152</v>
      </c>
      <c r="C25" s="263" t="s">
        <v>24</v>
      </c>
      <c r="D25" s="409">
        <v>100</v>
      </c>
    </row>
    <row r="26" spans="2:4" x14ac:dyDescent="0.3">
      <c r="B26" s="263" t="s">
        <v>29</v>
      </c>
      <c r="C26" s="263" t="s">
        <v>30</v>
      </c>
      <c r="D26" s="409">
        <v>100</v>
      </c>
    </row>
    <row r="27" spans="2:4" x14ac:dyDescent="0.3">
      <c r="B27" s="263" t="s">
        <v>29</v>
      </c>
      <c r="C27" s="263" t="s">
        <v>31</v>
      </c>
      <c r="D27" s="409">
        <v>100</v>
      </c>
    </row>
    <row r="28" spans="2:4" x14ac:dyDescent="0.3">
      <c r="B28" s="263" t="s">
        <v>29</v>
      </c>
      <c r="C28" s="263" t="s">
        <v>32</v>
      </c>
      <c r="D28" s="409">
        <v>100</v>
      </c>
    </row>
    <row r="29" spans="2:4" x14ac:dyDescent="0.3">
      <c r="B29" s="263" t="s">
        <v>29</v>
      </c>
      <c r="C29" s="263" t="s">
        <v>33</v>
      </c>
      <c r="D29" s="409">
        <v>100</v>
      </c>
    </row>
    <row r="30" spans="2:4" x14ac:dyDescent="0.3">
      <c r="B30" s="263" t="s">
        <v>34</v>
      </c>
      <c r="C30" s="263" t="s">
        <v>35</v>
      </c>
      <c r="D30" s="409">
        <v>100</v>
      </c>
    </row>
    <row r="31" spans="2:4" x14ac:dyDescent="0.3">
      <c r="B31" s="263" t="s">
        <v>34</v>
      </c>
      <c r="C31" s="263" t="s">
        <v>36</v>
      </c>
      <c r="D31" s="409">
        <v>100</v>
      </c>
    </row>
    <row r="32" spans="2:4" x14ac:dyDescent="0.3">
      <c r="B32" s="263" t="s">
        <v>34</v>
      </c>
      <c r="C32" s="263" t="s">
        <v>37</v>
      </c>
      <c r="D32" s="409">
        <v>100</v>
      </c>
    </row>
    <row r="33" spans="2:4" x14ac:dyDescent="0.3">
      <c r="B33" s="263" t="s">
        <v>38</v>
      </c>
      <c r="C33" s="263" t="s">
        <v>39</v>
      </c>
      <c r="D33" s="409">
        <v>100</v>
      </c>
    </row>
    <row r="34" spans="2:4" x14ac:dyDescent="0.3">
      <c r="B34" s="263" t="s">
        <v>38</v>
      </c>
      <c r="C34" s="263" t="s">
        <v>40</v>
      </c>
      <c r="D34" s="409">
        <v>100</v>
      </c>
    </row>
    <row r="35" spans="2:4" x14ac:dyDescent="0.3">
      <c r="B35" s="263" t="s">
        <v>38</v>
      </c>
      <c r="C35" s="263" t="s">
        <v>41</v>
      </c>
      <c r="D35" s="409">
        <v>100</v>
      </c>
    </row>
    <row r="36" spans="2:4" x14ac:dyDescent="0.3">
      <c r="B36" s="263" t="s">
        <v>42</v>
      </c>
      <c r="C36" s="263" t="s">
        <v>43</v>
      </c>
      <c r="D36" s="409">
        <v>100</v>
      </c>
    </row>
    <row r="37" spans="2:4" x14ac:dyDescent="0.3">
      <c r="B37" s="263" t="s">
        <v>150</v>
      </c>
      <c r="C37" s="263" t="s">
        <v>72</v>
      </c>
      <c r="D37" s="409">
        <v>100</v>
      </c>
    </row>
    <row r="38" spans="2:4" x14ac:dyDescent="0.3">
      <c r="B38" s="263" t="s">
        <v>54</v>
      </c>
      <c r="C38" s="263" t="s">
        <v>61</v>
      </c>
      <c r="D38" s="409">
        <v>100</v>
      </c>
    </row>
  </sheetData>
  <sheetProtection algorithmName="SHA-512" hashValue="3PAAqfgpLfs/nw7SwVIy/US11dM9JYUaw55HwBdlEUeitVPLeP9sfBh9zSTylxwkF2iWKeOFtYZKnele7DyEHw==" saltValue="tNaN7zzCMmVbyO2h5Ce5aw==" spinCount="100000" sheet="1" objects="1" scenarios="1"/>
  <dataConsolidate/>
  <conditionalFormatting sqref="B7:D38">
    <cfRule type="expression" dxfId="1" priority="2">
      <formula>LEN(TRIM(B7))&gt;0</formula>
    </cfRule>
  </conditionalFormatting>
  <conditionalFormatting sqref="C7:C38">
    <cfRule type="expression" dxfId="0" priority="1">
      <formula>_xlfn.IFNA(H7,1)=1</formula>
    </cfRule>
  </conditionalFormatting>
  <dataValidations count="2">
    <dataValidation type="list" allowBlank="1" showInputMessage="1" showErrorMessage="1" sqref="C7:C38" xr:uid="{06A791EC-B1C6-4FEB-BF51-B70C688D9236}">
      <formula1>INDIRECT(SUBSTITUTE(SUBSTITUTE(SUBSTITUTE(B7,"/","_"),"-","Y")," ","X"))</formula1>
    </dataValidation>
    <dataValidation type="list" allowBlank="1" showInputMessage="1" showErrorMessage="1" sqref="B7:B38" xr:uid="{071D3F02-DD3C-4F79-9223-21171C64573B}">
      <formula1>T11_AusEinBereiche</formula1>
    </dataValidation>
  </dataValidation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11F64-33B0-494C-9FDB-F8AC1294C053}">
  <sheetPr codeName="Tabelle2">
    <tabColor theme="5" tint="-0.249977111117893"/>
  </sheetPr>
  <dimension ref="B1:H53"/>
  <sheetViews>
    <sheetView zoomScale="130" zoomScaleNormal="130" workbookViewId="0">
      <selection activeCell="C5" sqref="C5:D5"/>
    </sheetView>
  </sheetViews>
  <sheetFormatPr baseColWidth="10" defaultRowHeight="14.4" x14ac:dyDescent="0.3"/>
  <cols>
    <col min="1" max="1" width="2.33203125" style="135" customWidth="1"/>
    <col min="2" max="2" width="31.44140625" style="135" customWidth="1"/>
    <col min="3" max="3" width="46.6640625" style="135" customWidth="1"/>
    <col min="4" max="4" width="19.6640625" style="135" customWidth="1"/>
    <col min="5" max="5" width="2.6640625" style="135" customWidth="1"/>
    <col min="6" max="6" width="4.5546875" style="166" hidden="1" customWidth="1"/>
    <col min="7" max="7" width="46.88671875" style="167" customWidth="1"/>
    <col min="8" max="8" width="50.6640625" style="135" customWidth="1"/>
    <col min="9" max="16384" width="11.5546875" style="135"/>
  </cols>
  <sheetData>
    <row r="1" spans="2:8" ht="49.95" customHeight="1" thickBot="1" x14ac:dyDescent="0.35">
      <c r="B1" s="163" t="str">
        <f>HeadLine</f>
        <v>Kostenfinanzierungsplan Kulturprojekte Version - P3V04</v>
      </c>
      <c r="C1" s="164"/>
      <c r="D1" s="165"/>
    </row>
    <row r="2" spans="2:8" ht="30" customHeight="1" thickBot="1" x14ac:dyDescent="0.35">
      <c r="B2" s="168" t="s">
        <v>137</v>
      </c>
      <c r="C2" s="169">
        <f>T0_Projekttitel</f>
        <v>0</v>
      </c>
      <c r="D2" s="170"/>
      <c r="E2" s="171"/>
      <c r="F2" s="172"/>
      <c r="G2" s="410" t="s">
        <v>97</v>
      </c>
      <c r="H2" s="419"/>
    </row>
    <row r="3" spans="2:8" ht="15.6" x14ac:dyDescent="0.3">
      <c r="B3" s="173"/>
      <c r="C3" s="167"/>
      <c r="D3" s="167"/>
      <c r="E3" s="171"/>
      <c r="F3" s="174"/>
      <c r="G3" s="411"/>
      <c r="H3" s="420"/>
    </row>
    <row r="4" spans="2:8" ht="15.6" x14ac:dyDescent="0.3">
      <c r="B4" s="137" t="s">
        <v>103</v>
      </c>
      <c r="C4" s="167"/>
      <c r="D4" s="167"/>
      <c r="E4" s="171"/>
      <c r="F4" s="174"/>
      <c r="G4" s="411"/>
      <c r="H4" s="420"/>
    </row>
    <row r="5" spans="2:8" ht="15.6" x14ac:dyDescent="0.3">
      <c r="B5" s="175" t="s">
        <v>122</v>
      </c>
      <c r="C5" s="86"/>
      <c r="D5" s="86"/>
      <c r="E5" s="171"/>
      <c r="F5" s="174">
        <f>LEN(TRIM(C5))</f>
        <v>0</v>
      </c>
      <c r="G5" s="411" t="str">
        <f>IF(F5=0,"Bitte ausfüllen!","Bearbeitet.")</f>
        <v>Bitte ausfüllen!</v>
      </c>
      <c r="H5" s="420"/>
    </row>
    <row r="6" spans="2:8" ht="15.6" x14ac:dyDescent="0.3">
      <c r="C6" s="167"/>
      <c r="D6" s="167"/>
      <c r="E6" s="171"/>
      <c r="F6" s="174"/>
      <c r="G6" s="411"/>
      <c r="H6" s="420"/>
    </row>
    <row r="7" spans="2:8" ht="15.6" x14ac:dyDescent="0.3">
      <c r="B7" s="137" t="s">
        <v>131</v>
      </c>
      <c r="C7" s="167"/>
      <c r="D7" s="167"/>
      <c r="E7" s="171"/>
      <c r="F7" s="174"/>
      <c r="G7" s="411"/>
      <c r="H7" s="420"/>
    </row>
    <row r="8" spans="2:8" ht="15.6" x14ac:dyDescent="0.3">
      <c r="B8" s="175" t="s">
        <v>132</v>
      </c>
      <c r="C8" s="90"/>
      <c r="D8" s="91"/>
      <c r="E8" s="171"/>
      <c r="F8" s="174">
        <f>LEN(TRIM(C8))</f>
        <v>0</v>
      </c>
      <c r="G8" s="411" t="str">
        <f>IF(F8=0,"Bitte ausfüllen!","Bearbeitet.")</f>
        <v>Bitte ausfüllen!</v>
      </c>
      <c r="H8" s="420"/>
    </row>
    <row r="9" spans="2:8" ht="15.6" x14ac:dyDescent="0.3">
      <c r="B9" s="175" t="s">
        <v>136</v>
      </c>
      <c r="C9" s="86"/>
      <c r="D9" s="86"/>
      <c r="E9" s="171"/>
      <c r="F9" s="174">
        <f>LEN(TRIM(C9))</f>
        <v>0</v>
      </c>
      <c r="G9" s="411" t="str">
        <f t="shared" ref="G9:G12" si="0">IF(F9=0,"Bitte ausfüllen!","Bearbeitet.")</f>
        <v>Bitte ausfüllen!</v>
      </c>
      <c r="H9" s="420"/>
    </row>
    <row r="10" spans="2:8" ht="15.6" x14ac:dyDescent="0.3">
      <c r="B10" s="175" t="s">
        <v>135</v>
      </c>
      <c r="C10" s="86"/>
      <c r="D10" s="86"/>
      <c r="E10" s="171"/>
      <c r="F10" s="174">
        <f>LEN(TRIM(C10))</f>
        <v>0</v>
      </c>
      <c r="G10" s="411" t="str">
        <f t="shared" si="0"/>
        <v>Bitte ausfüllen!</v>
      </c>
      <c r="H10" s="420"/>
    </row>
    <row r="11" spans="2:8" ht="15.6" x14ac:dyDescent="0.3">
      <c r="B11" s="175" t="s">
        <v>133</v>
      </c>
      <c r="C11" s="86"/>
      <c r="D11" s="86"/>
      <c r="E11" s="171"/>
      <c r="F11" s="174">
        <f>LEN(TRIM(C11))</f>
        <v>0</v>
      </c>
      <c r="G11" s="411" t="str">
        <f t="shared" si="0"/>
        <v>Bitte ausfüllen!</v>
      </c>
      <c r="H11" s="420"/>
    </row>
    <row r="12" spans="2:8" ht="15.6" x14ac:dyDescent="0.3">
      <c r="B12" s="175" t="s">
        <v>134</v>
      </c>
      <c r="C12" s="86"/>
      <c r="D12" s="86"/>
      <c r="E12" s="171"/>
      <c r="F12" s="174">
        <f>LEN(TRIM(C12))</f>
        <v>0</v>
      </c>
      <c r="G12" s="411" t="str">
        <f t="shared" si="0"/>
        <v>Bitte ausfüllen!</v>
      </c>
      <c r="H12" s="420"/>
    </row>
    <row r="13" spans="2:8" ht="15.6" x14ac:dyDescent="0.3">
      <c r="C13" s="167"/>
      <c r="D13" s="167"/>
      <c r="E13" s="171"/>
      <c r="F13" s="174"/>
      <c r="G13" s="411"/>
      <c r="H13" s="420"/>
    </row>
    <row r="14" spans="2:8" ht="15.6" x14ac:dyDescent="0.3">
      <c r="B14" s="137" t="s">
        <v>100</v>
      </c>
      <c r="C14" s="167"/>
      <c r="D14" s="167"/>
      <c r="E14" s="171"/>
      <c r="F14" s="174"/>
      <c r="G14" s="411"/>
      <c r="H14" s="420"/>
    </row>
    <row r="15" spans="2:8" ht="15.6" x14ac:dyDescent="0.3">
      <c r="B15" s="176" t="s">
        <v>123</v>
      </c>
      <c r="C15" s="82"/>
      <c r="D15" s="82"/>
      <c r="E15" s="171"/>
      <c r="F15" s="174">
        <f>LEN(TRIM(C15))</f>
        <v>0</v>
      </c>
      <c r="G15" s="411" t="str">
        <f>IF(F15=0,"Bitte aus Liste auswählen!","")</f>
        <v>Bitte aus Liste auswählen!</v>
      </c>
      <c r="H15" s="420"/>
    </row>
    <row r="16" spans="2:8" ht="15.6" x14ac:dyDescent="0.3">
      <c r="B16" s="175" t="s">
        <v>124</v>
      </c>
      <c r="C16" s="177" t="str">
        <f>LEFT(C15,5)</f>
        <v/>
      </c>
      <c r="D16" s="177"/>
      <c r="E16" s="171"/>
      <c r="F16" s="174">
        <f>LEN(TRIM(C16))</f>
        <v>0</v>
      </c>
      <c r="G16" s="411"/>
      <c r="H16" s="420"/>
    </row>
    <row r="17" spans="2:8" ht="28.8" x14ac:dyDescent="0.3">
      <c r="B17" s="178" t="s">
        <v>125</v>
      </c>
      <c r="C17" s="179" t="str">
        <f>_xlfn.IFNA(VLOOKUP(T0_RL_Gewählt,T10_RL_Tab,T10_RL_HinweisFö_C),"")</f>
        <v/>
      </c>
      <c r="D17" s="179"/>
      <c r="E17" s="171"/>
      <c r="F17" s="174">
        <f>LEN(TRIM(C17))</f>
        <v>0</v>
      </c>
      <c r="G17" s="411"/>
      <c r="H17" s="420"/>
    </row>
    <row r="18" spans="2:8" ht="15.6" x14ac:dyDescent="0.3">
      <c r="B18" s="175" t="s">
        <v>99</v>
      </c>
      <c r="C18" s="85"/>
      <c r="D18" s="85"/>
      <c r="E18" s="171"/>
      <c r="F18" s="174">
        <f>LEN(TRIM(C18))</f>
        <v>0</v>
      </c>
      <c r="G18" s="411" t="str">
        <f t="shared" ref="G18" si="1">IF(F18=0,"Bitte ausfüllen!","Bearbeitet.")</f>
        <v>Bitte ausfüllen!</v>
      </c>
      <c r="H18" s="420"/>
    </row>
    <row r="19" spans="2:8" ht="15.6" x14ac:dyDescent="0.3">
      <c r="C19" s="167"/>
      <c r="D19" s="167"/>
      <c r="E19" s="171"/>
      <c r="F19" s="174"/>
      <c r="G19" s="411"/>
      <c r="H19" s="420"/>
    </row>
    <row r="20" spans="2:8" ht="15.6" x14ac:dyDescent="0.3">
      <c r="B20" s="180" t="str">
        <f>"Bühne beantragt eine Landesförderung in Höhe von:"</f>
        <v>Bühne beantragt eine Landesförderung in Höhe von:</v>
      </c>
      <c r="C20" s="180"/>
      <c r="D20" s="11">
        <f>T1_Antragssumme</f>
        <v>0</v>
      </c>
      <c r="E20" s="171"/>
      <c r="F20" s="174">
        <f>LEN(TRIM(D20))</f>
        <v>1</v>
      </c>
      <c r="G20" s="411" t="str">
        <f>IF(F20&lt;2,"Wird in Tab 'KoFi zur Antragsstellung' bearbeitet.","")</f>
        <v>Wird in Tab 'KoFi zur Antragsstellung' bearbeitet.</v>
      </c>
      <c r="H20" s="420"/>
    </row>
    <row r="21" spans="2:8" ht="15.6" x14ac:dyDescent="0.3">
      <c r="B21" s="175" t="s">
        <v>140</v>
      </c>
      <c r="C21" s="79"/>
      <c r="D21" s="79"/>
      <c r="E21" s="171"/>
      <c r="F21" s="174">
        <f>LEN(TRIM(C21))</f>
        <v>0</v>
      </c>
      <c r="G21" s="411" t="str">
        <f>IF(F21=0,"Wird durch LABW ausgefüllt.","Bearbeitet.")</f>
        <v>Wird durch LABW ausgefüllt.</v>
      </c>
      <c r="H21" s="420"/>
    </row>
    <row r="22" spans="2:8" ht="15.6" x14ac:dyDescent="0.3">
      <c r="B22" s="175" t="s">
        <v>141</v>
      </c>
      <c r="C22" s="78"/>
      <c r="D22" s="79"/>
      <c r="E22" s="171"/>
      <c r="F22" s="174">
        <f>LEN(TRIM(C22))</f>
        <v>0</v>
      </c>
      <c r="G22" s="411" t="str">
        <f>IF(F22=0,"Wird durch LABW ausgefüllt.","Bearbeitet.")</f>
        <v>Wird durch LABW ausgefüllt.</v>
      </c>
      <c r="H22" s="420"/>
    </row>
    <row r="23" spans="2:8" ht="15.6" x14ac:dyDescent="0.3">
      <c r="B23" s="175" t="s">
        <v>168</v>
      </c>
      <c r="C23" s="181">
        <f>T1_AusGesamt_SOLL</f>
        <v>0</v>
      </c>
      <c r="D23" s="181"/>
      <c r="E23" s="171"/>
      <c r="F23" s="174">
        <f t="shared" ref="F23:F25" si="2">LEN(TRIM(C23))</f>
        <v>1</v>
      </c>
      <c r="G23" s="411" t="str">
        <f>IF(F23&lt;2,"Wird in Tab 'KoFi zur Antragsstellung' bearbeitet.","")</f>
        <v>Wird in Tab 'KoFi zur Antragsstellung' bearbeitet.</v>
      </c>
      <c r="H23" s="420"/>
    </row>
    <row r="24" spans="2:8" ht="15.6" x14ac:dyDescent="0.3">
      <c r="B24" s="175" t="s">
        <v>169</v>
      </c>
      <c r="C24" s="87"/>
      <c r="D24" s="88"/>
      <c r="E24" s="171"/>
      <c r="F24" s="174">
        <f t="shared" si="2"/>
        <v>0</v>
      </c>
      <c r="G24" s="411" t="str">
        <f>T11_FörderfähigeKosten_Message</f>
        <v>Wird durch LABW ausgefüllt.</v>
      </c>
      <c r="H24" s="420"/>
    </row>
    <row r="25" spans="2:8" ht="15.6" x14ac:dyDescent="0.3">
      <c r="B25" s="175" t="s">
        <v>170</v>
      </c>
      <c r="C25" s="182">
        <f>T1_Antragssumme</f>
        <v>0</v>
      </c>
      <c r="D25" s="182"/>
      <c r="E25" s="171"/>
      <c r="F25" s="174">
        <f t="shared" si="2"/>
        <v>1</v>
      </c>
      <c r="G25" s="411" t="str">
        <f>T11_BeantragteSumme_Message</f>
        <v>Wird in Tab 'KoFi zur Antragsstellung' bearbeitet.</v>
      </c>
      <c r="H25" s="420"/>
    </row>
    <row r="26" spans="2:8" ht="15.6" x14ac:dyDescent="0.3">
      <c r="B26" s="175" t="s">
        <v>139</v>
      </c>
      <c r="C26" s="80"/>
      <c r="D26" s="81"/>
      <c r="E26" s="171"/>
      <c r="F26" s="174">
        <f>LEN(TRIM(C26))</f>
        <v>0</v>
      </c>
      <c r="G26" s="411" t="str">
        <f>T11_Fördersumme_Message</f>
        <v>Wird durch LABW ausgefüllt.</v>
      </c>
      <c r="H26" s="420"/>
    </row>
    <row r="27" spans="2:8" ht="15.6" x14ac:dyDescent="0.3">
      <c r="C27" s="167"/>
      <c r="D27" s="167"/>
      <c r="E27" s="171"/>
      <c r="F27" s="174"/>
      <c r="G27" s="411" t="str">
        <f>T11_Mehreinnahmen_Message</f>
        <v/>
      </c>
      <c r="H27" s="420"/>
    </row>
    <row r="28" spans="2:8" ht="15.6" x14ac:dyDescent="0.3">
      <c r="B28" s="137" t="s">
        <v>101</v>
      </c>
      <c r="C28" s="167"/>
      <c r="D28" s="167"/>
      <c r="E28" s="171"/>
      <c r="F28" s="174"/>
      <c r="G28" s="411"/>
      <c r="H28" s="420"/>
    </row>
    <row r="29" spans="2:8" ht="15.6" x14ac:dyDescent="0.3">
      <c r="B29" s="175" t="s">
        <v>126</v>
      </c>
      <c r="C29" s="83"/>
      <c r="D29" s="84"/>
      <c r="E29" s="171"/>
      <c r="F29" s="174">
        <f>LEN(TRIM(C29))</f>
        <v>0</v>
      </c>
      <c r="G29" s="411" t="str">
        <f t="shared" ref="G29:G33" si="3">IF(F29=0,"Bitte ausfüllen!","Bearbeitet.")</f>
        <v>Bitte ausfüllen!</v>
      </c>
      <c r="H29" s="420"/>
    </row>
    <row r="30" spans="2:8" ht="15.6" x14ac:dyDescent="0.3">
      <c r="B30" s="175" t="s">
        <v>127</v>
      </c>
      <c r="C30" s="85"/>
      <c r="D30" s="85"/>
      <c r="E30" s="171"/>
      <c r="F30" s="174">
        <f>LEN(TRIM(C30))</f>
        <v>0</v>
      </c>
      <c r="G30" s="411" t="str">
        <f t="shared" si="3"/>
        <v>Bitte ausfüllen!</v>
      </c>
      <c r="H30" s="420"/>
    </row>
    <row r="31" spans="2:8" ht="15.6" x14ac:dyDescent="0.3">
      <c r="B31" s="175" t="s">
        <v>128</v>
      </c>
      <c r="C31" s="86"/>
      <c r="D31" s="86"/>
      <c r="E31" s="171"/>
      <c r="F31" s="174">
        <f>LEN(TRIM(C31))</f>
        <v>0</v>
      </c>
      <c r="G31" s="411" t="str">
        <f t="shared" si="3"/>
        <v>Bitte ausfüllen!</v>
      </c>
      <c r="H31" s="420"/>
    </row>
    <row r="32" spans="2:8" ht="15.6" x14ac:dyDescent="0.3">
      <c r="B32" s="175" t="s">
        <v>102</v>
      </c>
      <c r="C32" s="85"/>
      <c r="D32" s="85"/>
      <c r="E32" s="171"/>
      <c r="F32" s="174">
        <f>LEN(TRIM(C32))</f>
        <v>0</v>
      </c>
      <c r="G32" s="411" t="str">
        <f t="shared" si="3"/>
        <v>Bitte ausfüllen!</v>
      </c>
      <c r="H32" s="420"/>
    </row>
    <row r="33" spans="2:8" ht="15.6" x14ac:dyDescent="0.3">
      <c r="B33" s="175" t="s">
        <v>129</v>
      </c>
      <c r="C33" s="82"/>
      <c r="D33" s="82"/>
      <c r="E33" s="171"/>
      <c r="F33" s="174">
        <f>LEN(TRIM(C33))</f>
        <v>0</v>
      </c>
      <c r="G33" s="411" t="str">
        <f t="shared" si="3"/>
        <v>Bitte ausfüllen!</v>
      </c>
      <c r="H33" s="420"/>
    </row>
    <row r="34" spans="2:8" ht="15.6" x14ac:dyDescent="0.3">
      <c r="C34" s="167"/>
      <c r="D34" s="167"/>
      <c r="E34" s="171"/>
      <c r="F34" s="174"/>
      <c r="G34" s="411"/>
      <c r="H34" s="420"/>
    </row>
    <row r="35" spans="2:8" ht="15.6" x14ac:dyDescent="0.3">
      <c r="B35" s="137" t="s">
        <v>130</v>
      </c>
      <c r="C35" s="183" t="str">
        <f>_xlfn.IFNA(VLOOKUP(T0_RL_Gewählt,T10_RL_Tab,T10_RL_HinweisFK_C),"")</f>
        <v/>
      </c>
      <c r="D35" s="184"/>
      <c r="E35" s="171"/>
      <c r="F35" s="174">
        <f t="shared" ref="F35:F41" si="4">LEN(TRIM(C35))</f>
        <v>0</v>
      </c>
      <c r="G35" s="411" t="str">
        <f>IF(F17=0,"Bitte 'Förderbereich' zuerst ausfüllen!","")</f>
        <v>Bitte 'Förderbereich' zuerst ausfüllen!</v>
      </c>
      <c r="H35" s="420"/>
    </row>
    <row r="36" spans="2:8" ht="15.6" x14ac:dyDescent="0.3">
      <c r="B36" s="175" t="s">
        <v>104</v>
      </c>
      <c r="C36" s="89"/>
      <c r="D36" s="89"/>
      <c r="E36" s="171"/>
      <c r="F36" s="174">
        <f t="shared" si="4"/>
        <v>0</v>
      </c>
      <c r="G36" s="411" t="str">
        <f>_xlfn.IFNA(IF(F36=0,IF(VLOOKUP(T0_RL_Gewählt,T10_RL_Tab,T10_RL_MinAnzahlFK_C)&gt;=1,"Bitte ausfüllen!",""),"Bearbeitet."),"Bitte 'Förderbereich' zuerst ausfüllen!")</f>
        <v>Bitte 'Förderbereich' zuerst ausfüllen!</v>
      </c>
      <c r="H36" s="420"/>
    </row>
    <row r="37" spans="2:8" ht="15.6" x14ac:dyDescent="0.3">
      <c r="B37" s="175" t="s">
        <v>105</v>
      </c>
      <c r="C37" s="82"/>
      <c r="D37" s="82"/>
      <c r="E37" s="171"/>
      <c r="F37" s="174">
        <f t="shared" si="4"/>
        <v>0</v>
      </c>
      <c r="G37" s="411" t="str">
        <f>_xlfn.IFNA(IF(F37=0,IF(VLOOKUP(T0_RL_Gewählt,T10_RL_Tab,T10_RL_MinAnzahlFK_C)&gt;=1,"Bitte aus Liste ausfüllen!",""),"Bearbeitet."),"Bitte 'Förderbereich' zuerst ausfüllen!")</f>
        <v>Bitte 'Förderbereich' zuerst ausfüllen!</v>
      </c>
      <c r="H37" s="420"/>
    </row>
    <row r="38" spans="2:8" ht="15.6" x14ac:dyDescent="0.3">
      <c r="B38" s="175" t="s">
        <v>109</v>
      </c>
      <c r="C38" s="86"/>
      <c r="D38" s="86"/>
      <c r="E38" s="171"/>
      <c r="F38" s="174">
        <f t="shared" si="4"/>
        <v>0</v>
      </c>
      <c r="G38" s="411" t="str">
        <f>_xlfn.IFNA(IF(F38=0,IF(VLOOKUP(T0_RL_Gewählt,T10_RL_Tab,T10_RL_MinAnzahlFK_C)&gt;=2,"Bitte ausfüllen!","Optional"),"Bearbeitet."),"Bitte 'Förderbereich' zuerst ausfüllen!")</f>
        <v>Bitte 'Förderbereich' zuerst ausfüllen!</v>
      </c>
      <c r="H38" s="420"/>
    </row>
    <row r="39" spans="2:8" ht="15.6" x14ac:dyDescent="0.3">
      <c r="B39" s="175" t="s">
        <v>110</v>
      </c>
      <c r="C39" s="82"/>
      <c r="D39" s="82"/>
      <c r="E39" s="171"/>
      <c r="F39" s="174">
        <f t="shared" si="4"/>
        <v>0</v>
      </c>
      <c r="G39" s="411" t="str">
        <f>_xlfn.IFNA(IF(F39=0,IF(VLOOKUP(T0_RL_Gewählt,T10_RL_Tab,T10_RL_MinAnzahlFK_C)&gt;=2,"Bitte aus Liste ausfüllen!","Optional aus Liste ausfüllen!"),"Bearbeitet."),"Bitte 'Förderbereich' zuerst ausfüllen!")</f>
        <v>Bitte 'Förderbereich' zuerst ausfüllen!</v>
      </c>
      <c r="H39" s="420"/>
    </row>
    <row r="40" spans="2:8" ht="15.6" x14ac:dyDescent="0.3">
      <c r="B40" s="175" t="s">
        <v>111</v>
      </c>
      <c r="C40" s="86"/>
      <c r="D40" s="86"/>
      <c r="E40" s="171"/>
      <c r="F40" s="174">
        <f t="shared" si="4"/>
        <v>0</v>
      </c>
      <c r="G40" s="411" t="str">
        <f>_xlfn.IFNA(IF(F40=0,IF(VLOOKUP(T0_RL_Gewählt,T10_RL_Tab,T10_RL_MinAnzahlFK_C)&gt;=3,"Bitte ausfüllen!","Optional"),"Bearbeitet."),"Bitte 'Förderbereich' zuerst ausfüllen!")</f>
        <v>Bitte 'Förderbereich' zuerst ausfüllen!</v>
      </c>
      <c r="H40" s="420"/>
    </row>
    <row r="41" spans="2:8" ht="15.6" x14ac:dyDescent="0.3">
      <c r="B41" s="175" t="s">
        <v>112</v>
      </c>
      <c r="C41" s="82"/>
      <c r="D41" s="82"/>
      <c r="E41" s="171"/>
      <c r="F41" s="174">
        <f t="shared" si="4"/>
        <v>0</v>
      </c>
      <c r="G41" s="411" t="str">
        <f>_xlfn.IFNA(IF(F41=0,IF(VLOOKUP(T0_RL_Gewählt,T10_RL_Tab,T10_RL_MinAnzahlFK_C)&gt;=3,"Bitte aus Liste ausfüllen!","Optional aus Liste ausfüllen!"),"Bearbeitet."),"Bitte 'Förderbereich' zuerst ausfüllen!")</f>
        <v>Bitte 'Förderbereich' zuerst ausfüllen!</v>
      </c>
      <c r="H41" s="420"/>
    </row>
    <row r="42" spans="2:8" ht="15.6" x14ac:dyDescent="0.3">
      <c r="C42" s="167"/>
      <c r="D42" s="167"/>
      <c r="E42" s="171"/>
      <c r="F42" s="174"/>
      <c r="G42" s="411"/>
      <c r="H42" s="420"/>
    </row>
    <row r="43" spans="2:8" ht="15.6" x14ac:dyDescent="0.3">
      <c r="B43" s="137" t="s">
        <v>113</v>
      </c>
      <c r="C43" s="167"/>
      <c r="D43" s="167"/>
      <c r="E43" s="171"/>
      <c r="F43" s="174"/>
      <c r="G43" s="411"/>
      <c r="H43" s="420"/>
    </row>
    <row r="44" spans="2:8" ht="15.6" x14ac:dyDescent="0.3">
      <c r="B44" s="175" t="s">
        <v>138</v>
      </c>
      <c r="C44" s="76">
        <f>T1_Antragssumme</f>
        <v>0</v>
      </c>
      <c r="D44" s="76"/>
      <c r="E44" s="171"/>
      <c r="F44" s="174">
        <f t="shared" ref="F44:F53" si="5">LEN(TRIM(C44))</f>
        <v>1</v>
      </c>
      <c r="G44" s="411" t="str">
        <f>IF(F44&lt;2,"Wird in Tab 'KoFi zur Antragsstellung' bearbeitet.","")</f>
        <v>Wird in Tab 'KoFi zur Antragsstellung' bearbeitet.</v>
      </c>
      <c r="H44" s="420"/>
    </row>
    <row r="45" spans="2:8" ht="15.6" x14ac:dyDescent="0.3">
      <c r="B45" s="175" t="s">
        <v>139</v>
      </c>
      <c r="C45" s="76">
        <f>T0_Fördersumme</f>
        <v>0</v>
      </c>
      <c r="D45" s="76"/>
      <c r="E45" s="171"/>
      <c r="F45" s="174">
        <f t="shared" si="5"/>
        <v>1</v>
      </c>
      <c r="G45" s="411" t="str">
        <f>IF(F45&lt;2,"Wird durch LABW bearbeitet.","")</f>
        <v>Wird durch LABW bearbeitet.</v>
      </c>
      <c r="H45" s="420"/>
    </row>
    <row r="46" spans="2:8" ht="15.6" x14ac:dyDescent="0.3">
      <c r="B46" s="175" t="s">
        <v>114</v>
      </c>
      <c r="C46" s="77">
        <f>T1_AusGesamt_SOLL</f>
        <v>0</v>
      </c>
      <c r="D46" s="77"/>
      <c r="E46" s="171"/>
      <c r="F46" s="174">
        <f t="shared" si="5"/>
        <v>1</v>
      </c>
      <c r="G46" s="411" t="str">
        <f t="shared" ref="G46:G49" si="6">IF(F46&lt;2,"Wird in Tab 'KoFi zur Antragsstellung' bearbeitet.","")</f>
        <v>Wird in Tab 'KoFi zur Antragsstellung' bearbeitet.</v>
      </c>
      <c r="H46" s="420"/>
    </row>
    <row r="47" spans="2:8" ht="15.6" x14ac:dyDescent="0.3">
      <c r="B47" s="175" t="s">
        <v>115</v>
      </c>
      <c r="C47" s="76">
        <f>T1_EinGesamt_SOLL</f>
        <v>0</v>
      </c>
      <c r="D47" s="76"/>
      <c r="E47" s="171"/>
      <c r="F47" s="174">
        <f t="shared" si="5"/>
        <v>1</v>
      </c>
      <c r="G47" s="411" t="str">
        <f t="shared" si="6"/>
        <v>Wird in Tab 'KoFi zur Antragsstellung' bearbeitet.</v>
      </c>
      <c r="H47" s="420"/>
    </row>
    <row r="48" spans="2:8" ht="15.6" x14ac:dyDescent="0.3">
      <c r="B48" s="175" t="s">
        <v>120</v>
      </c>
      <c r="C48" s="76">
        <f>SUM(T1_Kommunalzuschuss_SOLL)</f>
        <v>0</v>
      </c>
      <c r="D48" s="76"/>
      <c r="E48" s="171"/>
      <c r="F48" s="174">
        <f t="shared" si="5"/>
        <v>1</v>
      </c>
      <c r="G48" s="411" t="str">
        <f t="shared" si="6"/>
        <v>Wird in Tab 'KoFi zur Antragsstellung' bearbeitet.</v>
      </c>
      <c r="H48" s="420"/>
    </row>
    <row r="49" spans="2:8" ht="15.6" x14ac:dyDescent="0.3">
      <c r="B49" s="175" t="s">
        <v>121</v>
      </c>
      <c r="C49" s="76">
        <f>SUM(T1_Eigenmittel_SOLL)</f>
        <v>0</v>
      </c>
      <c r="D49" s="76"/>
      <c r="E49" s="171"/>
      <c r="F49" s="174">
        <f t="shared" si="5"/>
        <v>1</v>
      </c>
      <c r="G49" s="411" t="str">
        <f t="shared" si="6"/>
        <v>Wird in Tab 'KoFi zur Antragsstellung' bearbeitet.</v>
      </c>
      <c r="H49" s="420"/>
    </row>
    <row r="50" spans="2:8" ht="15.6" x14ac:dyDescent="0.3">
      <c r="B50" s="175" t="s">
        <v>116</v>
      </c>
      <c r="C50" s="77">
        <f ca="1">SUM(T4_Gesamtausgaben_IST)</f>
        <v>0</v>
      </c>
      <c r="D50" s="77"/>
      <c r="E50" s="171"/>
      <c r="F50" s="174">
        <f t="shared" ca="1" si="5"/>
        <v>1</v>
      </c>
      <c r="G50" s="411" t="str">
        <f ca="1">IF(F50&lt;2,"Wird in Tab 'VWN nach Abschluß' bearbeitet.","")</f>
        <v>Wird in Tab 'VWN nach Abschluß' bearbeitet.</v>
      </c>
      <c r="H50" s="420"/>
    </row>
    <row r="51" spans="2:8" ht="15.6" x14ac:dyDescent="0.3">
      <c r="B51" s="175" t="s">
        <v>117</v>
      </c>
      <c r="C51" s="76">
        <f ca="1">SUM(T4_Gesamteinnahmen_IST)</f>
        <v>0</v>
      </c>
      <c r="D51" s="76"/>
      <c r="E51" s="171"/>
      <c r="F51" s="174">
        <f t="shared" ca="1" si="5"/>
        <v>1</v>
      </c>
      <c r="G51" s="411" t="str">
        <f t="shared" ref="G51:G53" ca="1" si="7">IF(F51&lt;2,"Wird in Tab 'VWN nach Abschluß' bearbeitet.","")</f>
        <v>Wird in Tab 'VWN nach Abschluß' bearbeitet.</v>
      </c>
      <c r="H51" s="420"/>
    </row>
    <row r="52" spans="2:8" ht="15.6" x14ac:dyDescent="0.3">
      <c r="B52" s="175" t="s">
        <v>118</v>
      </c>
      <c r="C52" s="76">
        <f ca="1">SUM(T4_Kommunalzuschuss_IST)</f>
        <v>0</v>
      </c>
      <c r="D52" s="76"/>
      <c r="E52" s="171"/>
      <c r="F52" s="174">
        <f t="shared" ca="1" si="5"/>
        <v>1</v>
      </c>
      <c r="G52" s="411" t="str">
        <f t="shared" ca="1" si="7"/>
        <v>Wird in Tab 'VWN nach Abschluß' bearbeitet.</v>
      </c>
      <c r="H52" s="420"/>
    </row>
    <row r="53" spans="2:8" ht="15.6" x14ac:dyDescent="0.3">
      <c r="B53" s="175" t="s">
        <v>119</v>
      </c>
      <c r="C53" s="76">
        <f ca="1">SUM(T4_Eigenmittel_IST)</f>
        <v>0</v>
      </c>
      <c r="D53" s="76"/>
      <c r="E53" s="171"/>
      <c r="F53" s="174">
        <f t="shared" ca="1" si="5"/>
        <v>1</v>
      </c>
      <c r="G53" s="412" t="str">
        <f t="shared" ca="1" si="7"/>
        <v>Wird in Tab 'VWN nach Abschluß' bearbeitet.</v>
      </c>
      <c r="H53" s="420"/>
    </row>
  </sheetData>
  <sheetProtection algorithmName="SHA-512" hashValue="wFug2z3/69JDq/DbaHrzIwq3D5s9zbHg4B8lZN9uhjuH59ha2dCUjD+diP7W27Ufux0++qovIYbYmQwOvbzKAQ==" saltValue="R7cRfHPTDK81K4/z4wfnHQ==" spinCount="100000" sheet="1" objects="1" scenarios="1"/>
  <dataConsolidate/>
  <mergeCells count="41">
    <mergeCell ref="B1:D1"/>
    <mergeCell ref="C2:D2"/>
    <mergeCell ref="C5:D5"/>
    <mergeCell ref="C8:D8"/>
    <mergeCell ref="C9:D9"/>
    <mergeCell ref="C10:D10"/>
    <mergeCell ref="C11:D11"/>
    <mergeCell ref="C12:D12"/>
    <mergeCell ref="C21:D21"/>
    <mergeCell ref="C15:D15"/>
    <mergeCell ref="C16:D16"/>
    <mergeCell ref="C17:D17"/>
    <mergeCell ref="C18:D18"/>
    <mergeCell ref="B20:C20"/>
    <mergeCell ref="C46:D46"/>
    <mergeCell ref="C47:D47"/>
    <mergeCell ref="C48:D48"/>
    <mergeCell ref="C35:D35"/>
    <mergeCell ref="C36:D36"/>
    <mergeCell ref="C37:D37"/>
    <mergeCell ref="C38:D38"/>
    <mergeCell ref="C39:D39"/>
    <mergeCell ref="C40:D40"/>
    <mergeCell ref="C45:D45"/>
    <mergeCell ref="C22:D22"/>
    <mergeCell ref="C26:D26"/>
    <mergeCell ref="C41:D41"/>
    <mergeCell ref="C44:D44"/>
    <mergeCell ref="C33:D33"/>
    <mergeCell ref="C29:D29"/>
    <mergeCell ref="C30:D30"/>
    <mergeCell ref="C31:D31"/>
    <mergeCell ref="C32:D32"/>
    <mergeCell ref="C23:D23"/>
    <mergeCell ref="C24:D24"/>
    <mergeCell ref="C25:D25"/>
    <mergeCell ref="C49:D49"/>
    <mergeCell ref="C50:D50"/>
    <mergeCell ref="C52:D52"/>
    <mergeCell ref="C51:D51"/>
    <mergeCell ref="C53:D53"/>
  </mergeCells>
  <conditionalFormatting sqref="C24 C26:D26 C21:D22">
    <cfRule type="expression" dxfId="66" priority="47">
      <formula>$F21&gt;1</formula>
    </cfRule>
  </conditionalFormatting>
  <conditionalFormatting sqref="C24:D24">
    <cfRule type="expression" dxfId="65" priority="45">
      <formula>AND(#REF!&gt;$C$24,$F$21&gt;0)</formula>
    </cfRule>
    <cfRule type="expression" dxfId="64" priority="46">
      <formula>$C$24&gt;$C$23</formula>
    </cfRule>
  </conditionalFormatting>
  <conditionalFormatting sqref="C26:D26">
    <cfRule type="expression" dxfId="63" priority="9">
      <formula>T11_Fördersumme_Farbe="ERR"</formula>
    </cfRule>
  </conditionalFormatting>
  <conditionalFormatting sqref="C5:E5 C8 E8 C9:E12 C15:E15 C18:E18 C29:E33 C36:E41">
    <cfRule type="expression" dxfId="62" priority="13">
      <formula>$F5&gt;0</formula>
    </cfRule>
  </conditionalFormatting>
  <conditionalFormatting sqref="G5 G8:G12 G15:G18 G29:G33 G35:G41">
    <cfRule type="expression" dxfId="61" priority="12">
      <formula>$F5=0</formula>
    </cfRule>
  </conditionalFormatting>
  <conditionalFormatting sqref="G24">
    <cfRule type="expression" dxfId="60" priority="2">
      <formula>T11_FörderfähigeKosten_Farbe="ERR"</formula>
    </cfRule>
    <cfRule type="expression" dxfId="59" priority="5">
      <formula>T11_FörderfähigeKosten_Farbe="MES"</formula>
    </cfRule>
  </conditionalFormatting>
  <conditionalFormatting sqref="G25">
    <cfRule type="expression" dxfId="58" priority="3">
      <formula>T11_BeantragteSumme_Farbe="MES"</formula>
    </cfRule>
  </conditionalFormatting>
  <conditionalFormatting sqref="G26">
    <cfRule type="expression" dxfId="57" priority="4">
      <formula>T11_Fördersumme_Farbe = "ERR"</formula>
    </cfRule>
  </conditionalFormatting>
  <conditionalFormatting sqref="G27">
    <cfRule type="expression" dxfId="56" priority="1">
      <formula>T11_Mehreinnahmen_Farbe = "MES"</formula>
    </cfRule>
  </conditionalFormatting>
  <conditionalFormatting sqref="G35:G41 G5 G8:G12 G15:G18 G29:G33">
    <cfRule type="expression" dxfId="55" priority="11" stopIfTrue="1">
      <formula>$F5&gt;0</formula>
    </cfRule>
  </conditionalFormatting>
  <dataValidations count="6">
    <dataValidation type="list" allowBlank="1" showInputMessage="1" showErrorMessage="1" sqref="C15" xr:uid="{FDDA5145-182D-44C7-9DF5-F3AC1D8C3D08}">
      <formula1>T10_RL_Hinweis</formula1>
    </dataValidation>
    <dataValidation type="date" allowBlank="1" showInputMessage="1" showErrorMessage="1" promptTitle="Eingabe eines gültigen Datums" prompt="Das datum muss nach dem 1.1.2023 liegen" sqref="C30 C19" xr:uid="{C2B06795-BF47-4FAC-8187-590A0B8B3576}">
      <formula1>44927</formula1>
      <formula2>51501</formula2>
    </dataValidation>
    <dataValidation type="whole" allowBlank="1" showInputMessage="1" showErrorMessage="1" promptTitle="Eine ganze Zahl " prompt="Eine ganze Zahl zwischen 1 und 200 ist hier erlaubt." sqref="C33:C34" xr:uid="{911E80A0-5114-49C6-AF3A-1D19441E62DC}">
      <formula1>1</formula1>
      <formula2>200</formula2>
    </dataValidation>
    <dataValidation type="list" allowBlank="1" showInputMessage="1" showErrorMessage="1" sqref="C37 C39 C41" xr:uid="{1AEA7464-F134-444B-981F-13BC6EFEF386}">
      <formula1>T11_Fachkraft_anerkannt</formula1>
    </dataValidation>
    <dataValidation type="decimal" allowBlank="1" showInputMessage="1" showErrorMessage="1" errorTitle="Fehler" error="Nur Positive Zahlen können hier eingeben werden." promptTitle="Eingabe" prompt="Nur Positive Zahlen können hier eingeben werden." sqref="C26:D26 C24:D24" xr:uid="{C490D994-73B8-453A-B7E4-095DF9CA6BB3}">
      <formula1>0</formula1>
      <formula2>1000000</formula2>
    </dataValidation>
    <dataValidation type="date" allowBlank="1" showInputMessage="1" showErrorMessage="1" promptTitle="Eingabe eines gültigen Datums" prompt="Das Datum muss nach dem 1.1.2023 liegen." sqref="C18:D18 C22:D22 C32:D32" xr:uid="{1DFD04AC-05C8-47BF-91A1-3200958F0E6D}">
      <formula1>44927</formula1>
      <formula2>51501</formula2>
    </dataValidation>
  </dataValidations>
  <pageMargins left="0.7" right="0.7" top="0.78740157499999996" bottom="0.78740157499999996" header="0.3" footer="0.3"/>
  <pageSetup paperSize="9" scale="82" orientation="portrait" horizontalDpi="300" verticalDpi="300" r:id="rId1"/>
  <headerFooter>
    <oddHeader>&amp;LKostenfinanzierungsplan Kulturprojekte
&amp;A&amp;R&amp;G</oddHeader>
    <oddFooter>&amp;L&amp;8&amp;F&amp;CSeite &amp;P/&amp;N&amp;R&amp;D</oddFooter>
  </headerFooter>
  <ignoredErrors>
    <ignoredError sqref="G45"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10" stopIfTrue="1" operator="containsText" id="{2A1C1082-19AC-4FB9-968E-B6A697108C33}">
            <xm:f>NOT(ISERROR(SEARCH("Optional",G36)))</xm:f>
            <xm:f>"Optional"</xm:f>
            <x14:dxf>
              <font>
                <b/>
                <i val="0"/>
                <color theme="9" tint="-0.24994659260841701"/>
              </font>
              <fill>
                <patternFill patternType="none">
                  <bgColor auto="1"/>
                </patternFill>
              </fill>
            </x14:dxf>
          </x14:cfRule>
          <xm:sqref>G36:G41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184C-CC2B-403A-938C-7FA81EAAC8C0}">
  <sheetPr codeName="Tabelle3">
    <tabColor theme="5" tint="0.39997558519241921"/>
    <pageSetUpPr fitToPage="1"/>
  </sheetPr>
  <dimension ref="A1:G51"/>
  <sheetViews>
    <sheetView zoomScale="130" zoomScaleNormal="130" zoomScaleSheetLayoutView="110" workbookViewId="0">
      <selection activeCell="C8" sqref="C8"/>
    </sheetView>
  </sheetViews>
  <sheetFormatPr baseColWidth="10" defaultColWidth="11.44140625" defaultRowHeight="14.4" x14ac:dyDescent="0.3"/>
  <cols>
    <col min="1" max="1" width="41.6640625" style="135" customWidth="1"/>
    <col min="2" max="2" width="44.44140625" style="135" customWidth="1"/>
    <col min="3" max="3" width="14.6640625" style="135" customWidth="1"/>
    <col min="4" max="4" width="3.109375" style="135" customWidth="1"/>
    <col min="5" max="5" width="2.88671875" style="135" hidden="1" customWidth="1"/>
    <col min="6" max="6" width="58.6640625" style="135" customWidth="1"/>
    <col min="7" max="7" width="45.33203125" style="135" customWidth="1"/>
    <col min="8" max="16384" width="11.44140625" style="135"/>
  </cols>
  <sheetData>
    <row r="1" spans="1:7" ht="49.95" customHeight="1" thickBot="1" x14ac:dyDescent="0.35">
      <c r="A1" s="163" t="str">
        <f>HeadLine</f>
        <v>Kostenfinanzierungsplan Kulturprojekte Version - P3V04</v>
      </c>
      <c r="B1" s="164"/>
      <c r="C1" s="165"/>
    </row>
    <row r="2" spans="1:7" ht="30" customHeight="1" thickBot="1" x14ac:dyDescent="0.35">
      <c r="A2" s="186" t="s">
        <v>186</v>
      </c>
      <c r="B2" s="187">
        <f>T0_Projekttitel</f>
        <v>0</v>
      </c>
      <c r="C2" s="188"/>
      <c r="D2" s="171"/>
      <c r="F2" s="413" t="s">
        <v>97</v>
      </c>
      <c r="G2" s="419"/>
    </row>
    <row r="3" spans="1:7" x14ac:dyDescent="0.3">
      <c r="A3" s="189" t="s">
        <v>95</v>
      </c>
      <c r="B3" s="177" t="str">
        <f>_xlfn.IFNA(VLOOKUP(T0_RL_Gewählt,T10_RL_Tab,T10_RL_Hinweis_C),"Bitte erst Tab '0-Allgemeine Angaben' bearbeiten!")</f>
        <v>Bitte erst Tab '0-Allgemeine Angaben' bearbeiten!</v>
      </c>
      <c r="C3" s="190"/>
      <c r="D3" s="167"/>
      <c r="F3" s="252"/>
      <c r="G3" s="420"/>
    </row>
    <row r="4" spans="1:7" ht="28.95" customHeight="1" thickBot="1" x14ac:dyDescent="0.35">
      <c r="A4" s="191" t="s">
        <v>94</v>
      </c>
      <c r="B4" s="192" t="str">
        <f>_xlfn.IFNA(VLOOKUP(T0_RL_Gewählt,T10_RL_Tab,T10_RL_HinweisFö_C),"Bitte erst Tab '0-Allgemeine Angaben' bearbeiten!")</f>
        <v>Bitte erst Tab '0-Allgemeine Angaben' bearbeiten!</v>
      </c>
      <c r="C4" s="193"/>
      <c r="F4" s="252"/>
      <c r="G4" s="420"/>
    </row>
    <row r="5" spans="1:7" x14ac:dyDescent="0.3">
      <c r="F5" s="252"/>
      <c r="G5" s="420"/>
    </row>
    <row r="6" spans="1:7" x14ac:dyDescent="0.3">
      <c r="A6" s="137" t="s">
        <v>0</v>
      </c>
      <c r="F6" s="414"/>
      <c r="G6" s="420"/>
    </row>
    <row r="7" spans="1:7" x14ac:dyDescent="0.3">
      <c r="A7" s="194" t="s">
        <v>74</v>
      </c>
      <c r="B7" s="194" t="s">
        <v>75</v>
      </c>
      <c r="C7" s="195" t="s">
        <v>3</v>
      </c>
      <c r="D7" s="196"/>
      <c r="F7" s="252"/>
      <c r="G7" s="420"/>
    </row>
    <row r="8" spans="1:7" x14ac:dyDescent="0.3">
      <c r="A8" s="197" t="s">
        <v>4</v>
      </c>
      <c r="B8" s="135" t="str" cm="1">
        <f t="array" aca="1" ref="B8:B14" ca="1">INDIRECT(SUBSTITUTE(SUBSTITUTE(SUBSTITUTE(A8,"/","_"),"-","Y")," ","X"))</f>
        <v>Regie</v>
      </c>
      <c r="C8" s="3">
        <v>0</v>
      </c>
      <c r="E8" s="174">
        <f t="shared" ref="E8:E9" si="0">IF(C8&gt;0,2,1)</f>
        <v>1</v>
      </c>
      <c r="F8" s="415"/>
      <c r="G8" s="420"/>
    </row>
    <row r="9" spans="1:7" x14ac:dyDescent="0.3">
      <c r="A9" s="197"/>
      <c r="B9" s="135" t="str">
        <f ca="1"/>
        <v>Bühnenbildner:in</v>
      </c>
      <c r="C9" s="3">
        <v>0</v>
      </c>
      <c r="E9" s="174">
        <f t="shared" si="0"/>
        <v>1</v>
      </c>
      <c r="F9" s="415"/>
      <c r="G9" s="420"/>
    </row>
    <row r="10" spans="1:7" x14ac:dyDescent="0.3">
      <c r="A10" s="197"/>
      <c r="B10" s="135" t="str">
        <f ca="1"/>
        <v>Kostümbildner:in</v>
      </c>
      <c r="C10" s="3">
        <v>0</v>
      </c>
      <c r="E10" s="174">
        <f>IF(C10&gt;0,2,1)</f>
        <v>1</v>
      </c>
      <c r="F10" s="415"/>
      <c r="G10" s="420"/>
    </row>
    <row r="11" spans="1:7" x14ac:dyDescent="0.3">
      <c r="A11" s="197"/>
      <c r="B11" s="135" t="str">
        <f ca="1"/>
        <v>Musikalische Leitung</v>
      </c>
      <c r="C11" s="3">
        <v>0</v>
      </c>
      <c r="E11" s="174">
        <f t="shared" ref="E11:E26" si="1">IF(C11&gt;0,2,1)</f>
        <v>1</v>
      </c>
      <c r="F11" s="415"/>
      <c r="G11" s="420"/>
    </row>
    <row r="12" spans="1:7" x14ac:dyDescent="0.3">
      <c r="A12" s="197"/>
      <c r="B12" s="135" t="str">
        <f ca="1"/>
        <v>Technik (Ton/Licht)</v>
      </c>
      <c r="C12" s="3">
        <v>0</v>
      </c>
      <c r="E12" s="174">
        <f t="shared" si="1"/>
        <v>1</v>
      </c>
      <c r="F12" s="415"/>
      <c r="G12" s="420"/>
    </row>
    <row r="13" spans="1:7" x14ac:dyDescent="0.3">
      <c r="A13" s="197"/>
      <c r="B13" s="135" t="str">
        <f ca="1"/>
        <v>(Theater)Pädagogik</v>
      </c>
      <c r="C13" s="3">
        <v>0</v>
      </c>
      <c r="E13" s="174">
        <f t="shared" si="1"/>
        <v>1</v>
      </c>
      <c r="F13" s="415"/>
      <c r="G13" s="420"/>
    </row>
    <row r="14" spans="1:7" x14ac:dyDescent="0.3">
      <c r="A14" s="198"/>
      <c r="B14" s="199" t="str">
        <f ca="1"/>
        <v>Sonstige FÖRDERFÄHIGE Honorare</v>
      </c>
      <c r="C14" s="4">
        <v>0</v>
      </c>
      <c r="E14" s="174">
        <f t="shared" si="1"/>
        <v>1</v>
      </c>
      <c r="F14" s="415" t="str">
        <f>IF(T1_SonstigeHonorare_SOLL&gt;0,"Bitte erläutern Sie diese Position im Detail in der Antrags-E-Mail!","Bitte Beachten Sie den Hinweis auf Tab 'Hinweise'!")</f>
        <v>Bitte Beachten Sie den Hinweis auf Tab 'Hinweise'!</v>
      </c>
      <c r="G14" s="420"/>
    </row>
    <row r="15" spans="1:7" x14ac:dyDescent="0.3">
      <c r="A15" s="197" t="s">
        <v>51</v>
      </c>
      <c r="B15" s="135" t="str" cm="1">
        <f t="array" aca="1" ref="B15:B17" ca="1">INDIRECT(SUBSTITUTE(SUBSTITUTE(SUBSTITUTE(A15,"/","_"),"-","Y")," ","X"))</f>
        <v>Aufführungsrechte</v>
      </c>
      <c r="C15" s="3">
        <v>0</v>
      </c>
      <c r="E15" s="174">
        <f t="shared" si="1"/>
        <v>1</v>
      </c>
      <c r="F15" s="415"/>
      <c r="G15" s="420"/>
    </row>
    <row r="16" spans="1:7" x14ac:dyDescent="0.3">
      <c r="A16" s="197"/>
      <c r="B16" s="135" t="str">
        <f ca="1"/>
        <v>GEMA</v>
      </c>
      <c r="C16" s="3">
        <v>0</v>
      </c>
      <c r="E16" s="174">
        <f t="shared" si="1"/>
        <v>1</v>
      </c>
      <c r="F16" s="415"/>
      <c r="G16" s="420"/>
    </row>
    <row r="17" spans="1:7" x14ac:dyDescent="0.3">
      <c r="A17" s="198"/>
      <c r="B17" s="199" t="str">
        <f ca="1"/>
        <v>Künstlersozialkasse</v>
      </c>
      <c r="C17" s="4">
        <v>0</v>
      </c>
      <c r="E17" s="174">
        <f t="shared" si="1"/>
        <v>1</v>
      </c>
      <c r="F17" s="415"/>
      <c r="G17" s="420"/>
    </row>
    <row r="18" spans="1:7" x14ac:dyDescent="0.3">
      <c r="A18" s="197" t="s">
        <v>15</v>
      </c>
      <c r="B18" s="135" t="str" cm="1">
        <f t="array" aca="1" ref="B18:B22" ca="1">INDIRECT(SUBSTITUTE(SUBSTITUTE(SUBSTITUTE(A18,"/","_"),"-","Y")," ","X"))</f>
        <v>Kostüme/Maske/Ausstattung</v>
      </c>
      <c r="C18" s="3">
        <v>0</v>
      </c>
      <c r="E18" s="174">
        <f t="shared" si="1"/>
        <v>1</v>
      </c>
      <c r="F18" s="415"/>
      <c r="G18" s="420"/>
    </row>
    <row r="19" spans="1:7" x14ac:dyDescent="0.3">
      <c r="A19" s="197"/>
      <c r="B19" s="135" t="str">
        <f ca="1"/>
        <v>Bühnenbild</v>
      </c>
      <c r="C19" s="3">
        <v>0</v>
      </c>
      <c r="E19" s="174">
        <f t="shared" si="1"/>
        <v>1</v>
      </c>
      <c r="F19" s="415"/>
      <c r="G19" s="420"/>
    </row>
    <row r="20" spans="1:7" x14ac:dyDescent="0.3">
      <c r="A20" s="197"/>
      <c r="B20" s="135" t="str">
        <f ca="1"/>
        <v>Technisches Verbrauchsmaterial</v>
      </c>
      <c r="C20" s="3">
        <v>0</v>
      </c>
      <c r="E20" s="174">
        <f t="shared" si="1"/>
        <v>1</v>
      </c>
      <c r="F20" s="415"/>
      <c r="G20" s="420"/>
    </row>
    <row r="21" spans="1:7" x14ac:dyDescent="0.3">
      <c r="A21" s="197"/>
      <c r="B21" s="135" t="str">
        <f ca="1"/>
        <v>Technikmiete</v>
      </c>
      <c r="C21" s="3">
        <v>0</v>
      </c>
      <c r="E21" s="174">
        <f t="shared" si="1"/>
        <v>1</v>
      </c>
      <c r="F21" s="415"/>
      <c r="G21" s="420"/>
    </row>
    <row r="22" spans="1:7" x14ac:dyDescent="0.3">
      <c r="A22" s="200"/>
      <c r="B22" s="199" t="str">
        <f ca="1"/>
        <v>Raummiete (nicht im eigenen Haus)</v>
      </c>
      <c r="C22" s="5">
        <v>0</v>
      </c>
      <c r="E22" s="174">
        <f t="shared" si="1"/>
        <v>1</v>
      </c>
      <c r="F22" s="415"/>
      <c r="G22" s="420"/>
    </row>
    <row r="23" spans="1:7" x14ac:dyDescent="0.3">
      <c r="A23" s="197" t="s">
        <v>20</v>
      </c>
      <c r="B23" s="135" t="str" cm="1">
        <f t="array" aca="1" ref="B23:B25" ca="1">INDIRECT(SUBSTITUTE(SUBSTITUTE(SUBSTITUTE(A23,"/","_"),"-","Y")," ","X"))</f>
        <v>Presse- und Öffenlichkeitsarbeit</v>
      </c>
      <c r="C23" s="3">
        <v>0</v>
      </c>
      <c r="E23" s="174">
        <f t="shared" si="1"/>
        <v>1</v>
      </c>
      <c r="F23" s="415"/>
      <c r="G23" s="420"/>
    </row>
    <row r="24" spans="1:7" x14ac:dyDescent="0.3">
      <c r="A24" s="197"/>
      <c r="B24" s="135" t="str">
        <f ca="1"/>
        <v>Werbung</v>
      </c>
      <c r="C24" s="3">
        <v>0</v>
      </c>
      <c r="E24" s="174">
        <f t="shared" si="1"/>
        <v>1</v>
      </c>
      <c r="F24" s="415"/>
      <c r="G24" s="420"/>
    </row>
    <row r="25" spans="1:7" x14ac:dyDescent="0.3">
      <c r="A25" s="198"/>
      <c r="B25" s="199" t="str">
        <f ca="1"/>
        <v>Dokumentation</v>
      </c>
      <c r="C25" s="4">
        <v>0</v>
      </c>
      <c r="E25" s="174">
        <f t="shared" si="1"/>
        <v>1</v>
      </c>
      <c r="F25" s="415"/>
      <c r="G25" s="420"/>
    </row>
    <row r="26" spans="1:7" x14ac:dyDescent="0.3">
      <c r="A26" s="201" t="s">
        <v>152</v>
      </c>
      <c r="B26" s="202" t="str" cm="1">
        <f t="array" aca="1" ref="B26" ca="1">INDIRECT(SUBSTITUTE(SUBSTITUTE(SUBSTITUTE(A26,"/","_"),"-","Y")," ","X"))</f>
        <v>Weitere  FÖRDERFÄHIGE  Positionen</v>
      </c>
      <c r="C26" s="9">
        <v>0</v>
      </c>
      <c r="E26" s="174">
        <f t="shared" si="1"/>
        <v>1</v>
      </c>
      <c r="F26" s="415" t="str">
        <f>IF(T1_SonstigeKosten_SOLL&gt;0,"Bitte erläutern Sie diese Position im Detail in Tab '9-Weitere Erläuterungen'!","Bitte Beachten Sie den Hinweis auf Tab 'Hinweise'!")</f>
        <v>Bitte Beachten Sie den Hinweis auf Tab 'Hinweise'!</v>
      </c>
      <c r="G26" s="420"/>
    </row>
    <row r="27" spans="1:7" x14ac:dyDescent="0.3">
      <c r="A27" s="203" t="s">
        <v>25</v>
      </c>
      <c r="B27" s="203"/>
      <c r="C27" s="52">
        <f>SUM(C8:C26)</f>
        <v>0</v>
      </c>
      <c r="F27" s="415" t="str">
        <f>_xlfn.IFNA(IF(C27&lt;VLOOKUP(T0_RL_Gewählt,T10_RL_Tab,T10_RL_MinProVol_C),"Der Projektumfang ist zu gering für eine Förderung!", "OK - das Projekt kann eine Förderung beantragen."),"Bitte erst Tab '0-Allgemeine Angaben' bearbeiten!")</f>
        <v>Bitte erst Tab '0-Allgemeine Angaben' bearbeiten!</v>
      </c>
      <c r="G27" s="420"/>
    </row>
    <row r="28" spans="1:7" x14ac:dyDescent="0.3">
      <c r="F28" s="415"/>
      <c r="G28" s="420"/>
    </row>
    <row r="29" spans="1:7" x14ac:dyDescent="0.3">
      <c r="A29" s="137" t="s">
        <v>26</v>
      </c>
      <c r="F29" s="415"/>
      <c r="G29" s="420"/>
    </row>
    <row r="30" spans="1:7" x14ac:dyDescent="0.3">
      <c r="A30" s="194" t="s">
        <v>83</v>
      </c>
      <c r="B30" s="194" t="s">
        <v>76</v>
      </c>
      <c r="C30" s="195" t="s">
        <v>3</v>
      </c>
      <c r="F30" s="415"/>
      <c r="G30" s="420"/>
    </row>
    <row r="31" spans="1:7" x14ac:dyDescent="0.3">
      <c r="A31" s="204" t="s">
        <v>29</v>
      </c>
      <c r="B31" s="135" t="str" cm="1">
        <f t="array" aca="1" ref="B31:B35" ca="1">INDIRECT(SUBSTITUTE(SUBSTITUTE(SUBSTITUTE(A31,"/","_"),"-","Y")," ","X"))</f>
        <v>Eintrittsgelder</v>
      </c>
      <c r="C31" s="6">
        <v>0</v>
      </c>
      <c r="E31" s="174">
        <f t="shared" ref="E31:E44" si="2">IF(C31&gt;0,2,1)</f>
        <v>1</v>
      </c>
      <c r="F31" s="415"/>
      <c r="G31" s="420"/>
    </row>
    <row r="32" spans="1:7" x14ac:dyDescent="0.3">
      <c r="A32" s="205"/>
      <c r="B32" s="135" t="str">
        <f ca="1"/>
        <v>Eigenetat (Rücklagen)</v>
      </c>
      <c r="C32" s="3">
        <v>0</v>
      </c>
      <c r="E32" s="174">
        <f t="shared" si="2"/>
        <v>1</v>
      </c>
      <c r="F32" s="415"/>
      <c r="G32" s="420"/>
    </row>
    <row r="33" spans="1:7" x14ac:dyDescent="0.3">
      <c r="A33" s="205"/>
      <c r="B33" s="135" t="str">
        <f ca="1"/>
        <v>Private Spenden</v>
      </c>
      <c r="C33" s="3">
        <v>0</v>
      </c>
      <c r="E33" s="174">
        <f t="shared" si="2"/>
        <v>1</v>
      </c>
      <c r="F33" s="415"/>
      <c r="G33" s="420"/>
    </row>
    <row r="34" spans="1:7" x14ac:dyDescent="0.3">
      <c r="A34" s="205"/>
      <c r="B34" s="135" t="str">
        <f ca="1"/>
        <v>Sonstiges (z.B. Verkauf Programme)</v>
      </c>
      <c r="C34" s="3">
        <v>0</v>
      </c>
      <c r="E34" s="174">
        <f t="shared" si="2"/>
        <v>1</v>
      </c>
      <c r="F34" s="415"/>
      <c r="G34" s="420"/>
    </row>
    <row r="35" spans="1:7" x14ac:dyDescent="0.3">
      <c r="A35" s="206" t="s">
        <v>188</v>
      </c>
      <c r="B35" s="199" t="str">
        <f ca="1"/>
        <v xml:space="preserve">Überschüsse aus Vorjahresprojekten </v>
      </c>
      <c r="C35" s="4">
        <v>0</v>
      </c>
      <c r="E35" s="174">
        <f t="shared" si="2"/>
        <v>1</v>
      </c>
      <c r="F35" s="415"/>
      <c r="G35" s="420"/>
    </row>
    <row r="36" spans="1:7" x14ac:dyDescent="0.3">
      <c r="A36" s="207" t="s">
        <v>34</v>
      </c>
      <c r="B36" s="135" t="str" cm="1">
        <f t="array" aca="1" ref="B36:B38" ca="1">INDIRECT(SUBSTITUTE(SUBSTITUTE(SUBSTITUTE(A36,"/","_"),"-","Y")," ","X"))</f>
        <v>Stadt</v>
      </c>
      <c r="C36" s="3">
        <v>0</v>
      </c>
      <c r="E36" s="174">
        <f t="shared" si="2"/>
        <v>1</v>
      </c>
      <c r="F36" s="415"/>
      <c r="G36" s="420"/>
    </row>
    <row r="37" spans="1:7" x14ac:dyDescent="0.3">
      <c r="A37" s="207"/>
      <c r="B37" s="135" t="str">
        <f ca="1"/>
        <v>Landkreis</v>
      </c>
      <c r="C37" s="3">
        <v>0</v>
      </c>
      <c r="E37" s="174">
        <f t="shared" si="2"/>
        <v>1</v>
      </c>
      <c r="F37" s="415"/>
      <c r="G37" s="420"/>
    </row>
    <row r="38" spans="1:7" x14ac:dyDescent="0.3">
      <c r="A38" s="208"/>
      <c r="B38" s="199" t="str">
        <f ca="1"/>
        <v>Gemeinde</v>
      </c>
      <c r="C38" s="5">
        <v>0</v>
      </c>
      <c r="E38" s="174">
        <f t="shared" si="2"/>
        <v>1</v>
      </c>
      <c r="F38" s="415"/>
      <c r="G38" s="420"/>
    </row>
    <row r="39" spans="1:7" x14ac:dyDescent="0.3">
      <c r="A39" s="207" t="s">
        <v>38</v>
      </c>
      <c r="B39" s="135" t="str" cm="1">
        <f t="array" aca="1" ref="B39:B41" ca="1">INDIRECT(SUBSTITUTE(SUBSTITUTE(SUBSTITUTE(A39,"/","_"),"-","Y")," ","X"))</f>
        <v>Stiftungen</v>
      </c>
      <c r="C39" s="3">
        <v>0</v>
      </c>
      <c r="E39" s="174">
        <f t="shared" si="2"/>
        <v>1</v>
      </c>
      <c r="F39" s="415"/>
      <c r="G39" s="420"/>
    </row>
    <row r="40" spans="1:7" x14ac:dyDescent="0.3">
      <c r="A40" s="207"/>
      <c r="B40" s="135" t="str">
        <f ca="1"/>
        <v>Banken</v>
      </c>
      <c r="C40" s="3">
        <v>0</v>
      </c>
      <c r="E40" s="174">
        <f t="shared" si="2"/>
        <v>1</v>
      </c>
      <c r="F40" s="415"/>
      <c r="G40" s="420"/>
    </row>
    <row r="41" spans="1:7" x14ac:dyDescent="0.3">
      <c r="A41" s="209"/>
      <c r="B41" s="199" t="str">
        <f ca="1"/>
        <v>weitere Spenden</v>
      </c>
      <c r="C41" s="4">
        <v>0</v>
      </c>
      <c r="E41" s="174">
        <f t="shared" si="2"/>
        <v>1</v>
      </c>
      <c r="F41" s="415"/>
      <c r="G41" s="420"/>
    </row>
    <row r="42" spans="1:7" x14ac:dyDescent="0.3">
      <c r="A42" s="210" t="s">
        <v>42</v>
      </c>
      <c r="B42" s="211" t="str" cm="1">
        <f t="array" aca="1" ref="B42" ca="1">INDIRECT(SUBSTITUTE(SUBSTITUTE(SUBSTITUTE(A42,"/","_"),"-","Y")," ","X"))</f>
        <v>Unternehmen</v>
      </c>
      <c r="C42" s="8">
        <v>0</v>
      </c>
      <c r="E42" s="174">
        <f t="shared" si="2"/>
        <v>1</v>
      </c>
      <c r="F42" s="415"/>
      <c r="G42" s="420"/>
    </row>
    <row r="43" spans="1:7" x14ac:dyDescent="0.3">
      <c r="A43" s="210" t="s">
        <v>150</v>
      </c>
      <c r="B43" s="211" t="str" cm="1">
        <f t="array" aca="1" ref="B43" ca="1">INDIRECT(SUBSTITUTE(SUBSTITUTE(SUBSTITUTE(A43,"/","_"),"-","Y")," ","X"))</f>
        <v>Drittmittel</v>
      </c>
      <c r="C43" s="4">
        <v>0</v>
      </c>
      <c r="E43" s="174">
        <f t="shared" si="2"/>
        <v>1</v>
      </c>
      <c r="F43" s="415"/>
      <c r="G43" s="420"/>
    </row>
    <row r="44" spans="1:7" x14ac:dyDescent="0.3">
      <c r="A44" s="210" t="s">
        <v>44</v>
      </c>
      <c r="B44" s="10" t="str">
        <f>_xlfn.IFNA(IF(C27&lt;VLOOKUP(T0_RL_Gewählt,T10_RL_Tab,T10_RL_MinProVol_C),0,IF(VLOOKUP(T0_RL_Gewählt,T10_RL_Tab,T10_RL_Förderung_C)*T1_AusGesamt_SOLL&lt;=VLOOKUP(T0_RL_Gewählt,T10_RL_Tab,T10_RL_FöMax_C),VLOOKUP(T0_RL_Gewählt,T10_RL_Tab,T10_RL_Förderung_C)*T1_AusGesamt_SOLL,VLOOKUP(T0_RL_Gewählt,T10_RL_Tab,T10_RL_FöMax_C))),"Bitte erst Tab '0-Allgemeine Angaben' bearbeiten!")</f>
        <v>Bitte erst Tab '0-Allgemeine Angaben' bearbeiten!</v>
      </c>
      <c r="C44" s="7">
        <v>0</v>
      </c>
      <c r="E44" s="174">
        <f t="shared" si="2"/>
        <v>1</v>
      </c>
      <c r="F44" s="415" t="str">
        <f>_xlfn.IFNA(
    IF(C44&gt;B44,"Die beantragte Förderung darf nicht größer als die mögliche sein!",
        IF(C44&lt;=0,"Es wird keine Förderung beantragt?!",
            IF(AND(C44&gt;=VLOOKUP(T0_RL_Gewählt,T10_RL_Tab,T10_RL_FöMin_C),C44&lt;VLOOKUP(T0_RL_Gewählt,T10_RL_Tab,T10_RL_FöMax_C)),"Gewünschte Förderung beträgt "&amp;TEXT(C44/T1_AusGesamt_SOLL,"00 %")&amp;" der AUSGABEN gesamt.",
                IF(C44&lt;VLOOKUP(T0_RL_Gewählt,T10_RL_Tab,T10_RL_FöMin_C),"Minimaler Förderbetrag "&amp;TEXT(VLOOKUP(T0_RL_Gewählt,T10_RL_Tab,T10_RL_FöMin_C),"00€")&amp;" darf nicht unterschritten werden!","Maximaler Förderbetrag ausgeschöpft in der Planung."
                    )
                )
            )
        ),"Bitte erst 'Förderbereich' in Tab '0-Allgemeine Angaben' bearbeiten!"
    )</f>
        <v>Es wird keine Förderung beantragt?!</v>
      </c>
      <c r="G44" s="420"/>
    </row>
    <row r="45" spans="1:7" x14ac:dyDescent="0.3">
      <c r="A45" s="203" t="s">
        <v>73</v>
      </c>
      <c r="B45" s="203"/>
      <c r="C45" s="54">
        <f>SUM(C31:C44)</f>
        <v>0</v>
      </c>
      <c r="D45" s="12"/>
      <c r="F45" s="415"/>
      <c r="G45" s="420"/>
    </row>
    <row r="46" spans="1:7" x14ac:dyDescent="0.3">
      <c r="F46" s="415"/>
      <c r="G46" s="420"/>
    </row>
    <row r="47" spans="1:7" ht="15" thickBot="1" x14ac:dyDescent="0.35">
      <c r="A47" s="137" t="s">
        <v>46</v>
      </c>
      <c r="B47" s="137"/>
      <c r="F47" s="415"/>
      <c r="G47" s="420"/>
    </row>
    <row r="48" spans="1:7" x14ac:dyDescent="0.3">
      <c r="A48" s="212" t="s">
        <v>0</v>
      </c>
      <c r="B48" s="213" t="s">
        <v>47</v>
      </c>
      <c r="C48" s="53">
        <f>T1_AusGesamt_SOLL</f>
        <v>0</v>
      </c>
      <c r="D48" s="2"/>
      <c r="F48" s="415"/>
      <c r="G48" s="420"/>
    </row>
    <row r="49" spans="1:7" x14ac:dyDescent="0.3">
      <c r="A49" s="214" t="s">
        <v>26</v>
      </c>
      <c r="B49" s="215" t="s">
        <v>47</v>
      </c>
      <c r="C49" s="55">
        <f>T1_EinGesamt_SOLL</f>
        <v>0</v>
      </c>
      <c r="D49" s="13"/>
      <c r="F49" s="415"/>
      <c r="G49" s="420"/>
    </row>
    <row r="50" spans="1:7" ht="15" thickBot="1" x14ac:dyDescent="0.35">
      <c r="A50" s="216" t="s">
        <v>98</v>
      </c>
      <c r="B50" s="217"/>
      <c r="C50" s="218">
        <f>(T1_AusGesamt_SOLL-T1_EinGesamt_SOLL)*-1</f>
        <v>0</v>
      </c>
      <c r="D50" s="219"/>
      <c r="F50" s="416" t="str">
        <f>IF(T1_AusGesamt_SOLL=T1_EinGesamt_SOLL,"Ok",IF(T1_AusGesamt_SOLL&gt;T1_EinGesamt_SOLL,"Die Einnahmen gleichen nicht die Ausgaben aus!","Die Einnahmen dürfen nicht  die Ausgaben übersteigen!"))</f>
        <v>Ok</v>
      </c>
      <c r="G50" s="420"/>
    </row>
    <row r="51" spans="1:7" ht="18" x14ac:dyDescent="0.35">
      <c r="B51" s="220"/>
      <c r="F51" s="221"/>
    </row>
  </sheetData>
  <sheetProtection algorithmName="SHA-512" hashValue="/hsn2bKYpYK3XcX6Hy7iRx1pULFQCiSvDOMZICE9iHkWgU+onFGk9YW590AEoVKhWh7oILNC3ey2RoWl8bWAnA==" saltValue="szHA3cHVoVgiF3zUlAPOoA==" spinCount="100000" sheet="1" objects="1" scenarios="1"/>
  <dataConsolidate/>
  <mergeCells count="4">
    <mergeCell ref="B3:C3"/>
    <mergeCell ref="B4:C4"/>
    <mergeCell ref="B2:C2"/>
    <mergeCell ref="A1:C1"/>
  </mergeCells>
  <conditionalFormatting sqref="A44:B44">
    <cfRule type="expression" dxfId="53" priority="4">
      <formula>$C$44&gt;$B$44</formula>
    </cfRule>
  </conditionalFormatting>
  <conditionalFormatting sqref="B44">
    <cfRule type="expression" dxfId="52" priority="8">
      <formula>$B$44="Bitte erst Tab '0-Allgemeine Angaben' bearbeiten!"</formula>
    </cfRule>
  </conditionalFormatting>
  <conditionalFormatting sqref="B3:D3">
    <cfRule type="expression" dxfId="51" priority="15">
      <formula>$B$3="Bitte erst Tab '0-Allgemeine Angaben' bearbeiten!"</formula>
    </cfRule>
  </conditionalFormatting>
  <conditionalFormatting sqref="B4:D4">
    <cfRule type="expression" dxfId="50" priority="14">
      <formula>$B$4="Bitte erst Tab '0-Allgemeine Angaben' bearbeiten!"</formula>
    </cfRule>
  </conditionalFormatting>
  <conditionalFormatting sqref="C31:C44 C8:C26">
    <cfRule type="expression" dxfId="49" priority="23" stopIfTrue="1">
      <formula>$E8&gt;1</formula>
    </cfRule>
  </conditionalFormatting>
  <conditionalFormatting sqref="C44">
    <cfRule type="cellIs" dxfId="48" priority="1" stopIfTrue="1" operator="greaterThan">
      <formula>$B$44</formula>
    </cfRule>
    <cfRule type="cellIs" dxfId="47" priority="7" stopIfTrue="1" operator="lessThan">
      <formula>VLOOKUP(T0_RL_Gewählt,T10_RL_Tab,T10_RL_FöMin_C)</formula>
    </cfRule>
  </conditionalFormatting>
  <conditionalFormatting sqref="C50:D50">
    <cfRule type="cellIs" dxfId="46" priority="10" stopIfTrue="1" operator="equal">
      <formula>0</formula>
    </cfRule>
    <cfRule type="cellIs" dxfId="45" priority="17" stopIfTrue="1" operator="lessThan">
      <formula>0</formula>
    </cfRule>
    <cfRule type="cellIs" dxfId="44" priority="18" stopIfTrue="1" operator="greaterThan">
      <formula>0</formula>
    </cfRule>
  </conditionalFormatting>
  <conditionalFormatting sqref="F14">
    <cfRule type="expression" dxfId="43" priority="2">
      <formula>T1_SonstigeHonorare_SOLL&gt;0</formula>
    </cfRule>
  </conditionalFormatting>
  <conditionalFormatting sqref="F26">
    <cfRule type="expression" dxfId="42" priority="3">
      <formula>T1_SonstigeKosten_SOLL&gt;0</formula>
    </cfRule>
  </conditionalFormatting>
  <conditionalFormatting sqref="F27">
    <cfRule type="expression" dxfId="41" priority="13" stopIfTrue="1">
      <formula>$F$27="Bitte erst Tab '0-Allgemeine Angaben' bearbeiten!"</formula>
    </cfRule>
    <cfRule type="expression" dxfId="40" priority="19" stopIfTrue="1">
      <formula>C27&lt;VLOOKUP(T0_RL_Gewählt,T10_RL_Tab,T10_RL_MinProVol_C)</formula>
    </cfRule>
  </conditionalFormatting>
  <conditionalFormatting sqref="F44">
    <cfRule type="expression" dxfId="39" priority="6" stopIfTrue="1">
      <formula>$F$44="Bitte erst Tab '0-Allgemeine Angaben' bearbeiten!"</formula>
    </cfRule>
    <cfRule type="expression" dxfId="38" priority="12" stopIfTrue="1">
      <formula>$F$44="Bitte erst 'Förderbereich' in Tab '0-Allgemeine Angaben' bearbeiten!"</formula>
    </cfRule>
    <cfRule type="expression" dxfId="37" priority="20" stopIfTrue="1">
      <formula>$C$44&gt;$B$44</formula>
    </cfRule>
    <cfRule type="expression" dxfId="36" priority="21" stopIfTrue="1">
      <formula>$C$44&lt;VLOOKUP(T0_RL_Gewählt,T10_RL_Tab,T10_RL_FöMin_C)</formula>
    </cfRule>
    <cfRule type="expression" dxfId="35" priority="22" stopIfTrue="1">
      <formula>$C$44&gt;=0</formula>
    </cfRule>
  </conditionalFormatting>
  <conditionalFormatting sqref="F50">
    <cfRule type="expression" dxfId="34" priority="9" stopIfTrue="1">
      <formula>$C$50&lt;0</formula>
    </cfRule>
    <cfRule type="expression" dxfId="33" priority="16" stopIfTrue="1">
      <formula>$C$50&gt;0</formula>
    </cfRule>
  </conditionalFormatting>
  <dataValidations count="6">
    <dataValidation type="list" allowBlank="1" showInputMessage="1" showErrorMessage="1" sqref="A8 A15 A18 A23 A26" xr:uid="{300CC59B-1845-4A14-AB9A-AE1ABAECE10F}">
      <formula1>T11_Ausgabenbereich</formula1>
    </dataValidation>
    <dataValidation type="list" allowBlank="1" showInputMessage="1" showErrorMessage="1" sqref="A31 A36 A39 A42:A44" xr:uid="{88B16119-CB7D-471C-B479-B86DBB7B23E5}">
      <formula1>T11_Einnahmenbereich</formula1>
    </dataValidation>
    <dataValidation type="decimal" allowBlank="1" showInputMessage="1" showErrorMessage="1" errorTitle="Keine negativen Beträge erlaubt!" sqref="D8:D14 D16:D26 D31:D44" xr:uid="{C48ACFBB-5D67-4C3E-A1E4-BC6A824A8395}">
      <formula1>0</formula1>
      <formula2>1000000</formula2>
    </dataValidation>
    <dataValidation type="decimal" allowBlank="1" showInputMessage="1" showErrorMessage="1" errorTitle="Keine negativen Beträge erlaubt!" error="Keine negativen Beträge erlaubt!" sqref="D15" xr:uid="{4C8C77C5-7339-4370-87C4-00047BE12579}">
      <formula1>0</formula1>
      <formula2>1000000</formula2>
    </dataValidation>
    <dataValidation type="decimal" allowBlank="1" showInputMessage="1" showErrorMessage="1" errorTitle="Ausgaben" error="Ausgaben werden hier positiv eingeben. Negativer Betrag nicht erlaubt." sqref="C8:C26" xr:uid="{B603A362-A4A4-4428-867B-EB42C2D0BD81}">
      <formula1>0</formula1>
      <formula2>1000000</formula2>
    </dataValidation>
    <dataValidation type="decimal" allowBlank="1" showInputMessage="1" showErrorMessage="1" errorTitle="Einnahmen" error="Keine negativen Beträge erlaubt!" sqref="C31:C44" xr:uid="{4E7494F5-2520-4845-8758-2E8CFF20AEB7}">
      <formula1>0</formula1>
      <formula2>1000000</formula2>
    </dataValidation>
  </dataValidations>
  <pageMargins left="0.7" right="0.7" top="0.78740157499999996" bottom="0.78740157499999996" header="0.3" footer="0.3"/>
  <pageSetup paperSize="9" scale="88" orientation="portrait" horizontalDpi="300" verticalDpi="300" r:id="rId1"/>
  <headerFooter>
    <oddHeader>&amp;LKostenfinanzierungsplan Kulturprojekte
&amp;A&amp;R&amp;G</oddHeader>
    <oddFooter>&amp;L&amp;8&amp;F&amp;CSeite &amp;P/&amp;N&amp;R&amp;D</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899C-3667-44E7-81D2-05ADBE667C9D}">
  <sheetPr codeName="Tabelle4">
    <tabColor theme="7" tint="0.39997558519241921"/>
  </sheetPr>
  <dimension ref="A1:AG343"/>
  <sheetViews>
    <sheetView zoomScale="110" zoomScaleNormal="110" workbookViewId="0">
      <pane ySplit="13" topLeftCell="A14" activePane="bottomLeft" state="frozen"/>
      <selection activeCell="C16" sqref="C16:D16"/>
      <selection pane="bottomLeft" activeCell="F14" sqref="F14:K343 C14:C343"/>
    </sheetView>
  </sheetViews>
  <sheetFormatPr baseColWidth="10" defaultColWidth="11.44140625" defaultRowHeight="14.4" x14ac:dyDescent="0.3"/>
  <cols>
    <col min="1" max="2" width="2.77734375" style="135" customWidth="1"/>
    <col min="3" max="3" width="3" style="135" customWidth="1"/>
    <col min="4" max="4" width="5.33203125" style="135" customWidth="1"/>
    <col min="5" max="5" width="3.5546875" style="135" hidden="1" customWidth="1"/>
    <col min="6" max="6" width="13.6640625" style="135" customWidth="1"/>
    <col min="7" max="7" width="20.6640625" style="135" customWidth="1"/>
    <col min="8" max="8" width="16.6640625" style="135" customWidth="1"/>
    <col min="9" max="9" width="20.109375" style="135" bestFit="1" customWidth="1"/>
    <col min="10" max="10" width="30.6640625" style="135" customWidth="1"/>
    <col min="11" max="11" width="13" style="135" customWidth="1"/>
    <col min="12" max="12" width="2.6640625" style="135" customWidth="1"/>
    <col min="13" max="13" width="8.5546875" style="222" hidden="1" customWidth="1"/>
    <col min="14" max="20" width="7.77734375" style="222" hidden="1" customWidth="1"/>
    <col min="21" max="21" width="9.44140625" style="222" hidden="1" customWidth="1"/>
    <col min="22" max="22" width="31.33203125" style="222" hidden="1" customWidth="1"/>
    <col min="23" max="23" width="10.44140625" style="222" hidden="1" customWidth="1"/>
    <col min="24" max="25" width="13.6640625" style="222" hidden="1" customWidth="1"/>
    <col min="26" max="27" width="11.77734375" style="222" hidden="1" customWidth="1"/>
    <col min="28" max="28" width="9.88671875" style="223" hidden="1" customWidth="1"/>
    <col min="29" max="29" width="8.109375" style="223" hidden="1" customWidth="1"/>
    <col min="30" max="30" width="10.5546875" style="223" hidden="1" customWidth="1"/>
    <col min="31" max="31" width="9.5546875" style="223" hidden="1" customWidth="1"/>
    <col min="32" max="32" width="104.109375" style="135" customWidth="1"/>
    <col min="33" max="33" width="41.109375" style="135" customWidth="1"/>
    <col min="34" max="16384" width="11.44140625" style="135"/>
  </cols>
  <sheetData>
    <row r="1" spans="1:33" ht="49.95" customHeight="1" thickBot="1" x14ac:dyDescent="0.35">
      <c r="D1" s="163" t="str">
        <f>HeadLine</f>
        <v>Kostenfinanzierungsplan Kulturprojekte Version - P3V04</v>
      </c>
      <c r="E1" s="164"/>
      <c r="F1" s="164"/>
      <c r="G1" s="164"/>
      <c r="H1" s="164"/>
      <c r="I1" s="164"/>
      <c r="J1" s="164"/>
      <c r="K1" s="164"/>
    </row>
    <row r="2" spans="1:33" ht="21.6" thickBot="1" x14ac:dyDescent="0.45">
      <c r="D2" s="224" t="s">
        <v>56</v>
      </c>
      <c r="E2" s="225"/>
      <c r="F2" s="226"/>
      <c r="G2" s="226"/>
      <c r="H2" s="226"/>
      <c r="I2" s="226"/>
      <c r="J2" s="226"/>
      <c r="K2" s="227"/>
      <c r="AC2" s="228"/>
      <c r="AD2" s="228"/>
      <c r="AE2" s="228"/>
      <c r="AF2" s="229" t="s">
        <v>97</v>
      </c>
      <c r="AG2" s="421"/>
    </row>
    <row r="3" spans="1:33" ht="21.6" thickBot="1" x14ac:dyDescent="0.45">
      <c r="D3" s="230" t="s">
        <v>48</v>
      </c>
      <c r="E3" s="231"/>
      <c r="F3" s="232"/>
      <c r="G3" s="232"/>
      <c r="H3" s="232"/>
      <c r="I3" s="232"/>
      <c r="J3" s="232"/>
      <c r="K3" s="185"/>
      <c r="AF3" s="417" t="s">
        <v>246</v>
      </c>
      <c r="AG3" s="420"/>
    </row>
    <row r="4" spans="1:33" x14ac:dyDescent="0.3">
      <c r="D4" s="233" t="s">
        <v>103</v>
      </c>
      <c r="E4" s="234"/>
      <c r="F4" s="234"/>
      <c r="G4" s="235"/>
      <c r="H4" s="94">
        <f>T0_BühnenName</f>
        <v>0</v>
      </c>
      <c r="I4" s="94"/>
      <c r="J4" s="94"/>
      <c r="K4" s="95"/>
      <c r="AF4" s="418"/>
      <c r="AG4" s="420"/>
    </row>
    <row r="5" spans="1:33" x14ac:dyDescent="0.3">
      <c r="D5" s="236" t="s">
        <v>126</v>
      </c>
      <c r="E5" s="237"/>
      <c r="F5" s="237"/>
      <c r="G5" s="238"/>
      <c r="H5" s="96">
        <f>T0_Projekttitel</f>
        <v>0</v>
      </c>
      <c r="I5" s="96"/>
      <c r="J5" s="96"/>
      <c r="K5" s="97"/>
      <c r="AF5" s="418"/>
      <c r="AG5" s="420"/>
    </row>
    <row r="6" spans="1:33" ht="14.4" customHeight="1" x14ac:dyDescent="0.3">
      <c r="D6" s="236" t="s">
        <v>123</v>
      </c>
      <c r="E6" s="237"/>
      <c r="F6" s="237"/>
      <c r="G6" s="238"/>
      <c r="H6" s="96">
        <f>T0_Förderbereich</f>
        <v>0</v>
      </c>
      <c r="I6" s="96"/>
      <c r="J6" s="96"/>
      <c r="K6" s="97"/>
      <c r="AF6" s="418"/>
      <c r="AG6" s="420"/>
    </row>
    <row r="7" spans="1:33" x14ac:dyDescent="0.3">
      <c r="D7" s="236" t="s">
        <v>142</v>
      </c>
      <c r="E7" s="237"/>
      <c r="F7" s="237"/>
      <c r="G7" s="238"/>
      <c r="H7" s="96">
        <f>T0_LABW_AKZ</f>
        <v>0</v>
      </c>
      <c r="I7" s="96"/>
      <c r="J7" s="96"/>
      <c r="K7" s="97"/>
      <c r="AF7" s="418"/>
      <c r="AG7" s="420"/>
    </row>
    <row r="8" spans="1:33" x14ac:dyDescent="0.3">
      <c r="D8" s="236" t="s">
        <v>141</v>
      </c>
      <c r="E8" s="237"/>
      <c r="F8" s="237"/>
      <c r="G8" s="238"/>
      <c r="H8" s="96">
        <f>T0_Fördermittelvertrag</f>
        <v>0</v>
      </c>
      <c r="I8" s="96"/>
      <c r="J8" s="96"/>
      <c r="K8" s="97"/>
      <c r="AF8" s="418"/>
      <c r="AG8" s="420"/>
    </row>
    <row r="9" spans="1:33" x14ac:dyDescent="0.3">
      <c r="D9" s="236" t="s">
        <v>143</v>
      </c>
      <c r="E9" s="237"/>
      <c r="F9" s="237"/>
      <c r="G9" s="238"/>
      <c r="H9" s="98">
        <f>T0_Fördersumme</f>
        <v>0</v>
      </c>
      <c r="I9" s="98"/>
      <c r="J9" s="98"/>
      <c r="K9" s="99"/>
      <c r="AF9" s="418"/>
      <c r="AG9" s="420"/>
    </row>
    <row r="10" spans="1:33" ht="15" customHeight="1" thickBot="1" x14ac:dyDescent="0.35">
      <c r="D10" s="239" t="s">
        <v>144</v>
      </c>
      <c r="E10" s="240"/>
      <c r="F10" s="240"/>
      <c r="G10" s="241"/>
      <c r="H10" s="92">
        <f>T0_Ansprechpartner</f>
        <v>0</v>
      </c>
      <c r="I10" s="92"/>
      <c r="J10" s="92"/>
      <c r="K10" s="93"/>
      <c r="M10" s="242"/>
      <c r="N10" s="243"/>
      <c r="O10" s="244" t="s">
        <v>198</v>
      </c>
      <c r="P10" s="244"/>
      <c r="Q10" s="244"/>
      <c r="R10" s="244"/>
      <c r="S10" s="244"/>
      <c r="T10" s="245"/>
      <c r="U10" s="246"/>
      <c r="AB10" s="247" t="s">
        <v>202</v>
      </c>
      <c r="AC10" s="247"/>
      <c r="AD10" s="247"/>
      <c r="AE10" s="247"/>
      <c r="AF10" s="418"/>
      <c r="AG10" s="420"/>
    </row>
    <row r="11" spans="1:33" ht="15.6" customHeight="1" x14ac:dyDescent="0.3">
      <c r="M11" s="248" t="s">
        <v>145</v>
      </c>
      <c r="N11" s="248" t="s">
        <v>146</v>
      </c>
      <c r="O11" s="249" t="s">
        <v>195</v>
      </c>
      <c r="P11" s="249" t="s">
        <v>196</v>
      </c>
      <c r="Q11" s="249" t="s">
        <v>197</v>
      </c>
      <c r="R11" s="249" t="s">
        <v>199</v>
      </c>
      <c r="S11" s="249" t="s">
        <v>200</v>
      </c>
      <c r="T11" s="250" t="s">
        <v>201</v>
      </c>
      <c r="U11" s="249" t="s">
        <v>204</v>
      </c>
      <c r="V11" s="251" t="s">
        <v>148</v>
      </c>
      <c r="W11" s="251" t="s">
        <v>160</v>
      </c>
      <c r="X11" s="251" t="s">
        <v>205</v>
      </c>
      <c r="Y11" s="251" t="s">
        <v>206</v>
      </c>
      <c r="Z11" s="251" t="s">
        <v>207</v>
      </c>
      <c r="AA11" s="251" t="s">
        <v>208</v>
      </c>
      <c r="AB11" s="249" t="s">
        <v>203</v>
      </c>
      <c r="AC11" s="249" t="s">
        <v>195</v>
      </c>
      <c r="AD11" s="249" t="s">
        <v>196</v>
      </c>
      <c r="AE11" s="249" t="s">
        <v>197</v>
      </c>
      <c r="AF11" s="252"/>
      <c r="AG11" s="420"/>
    </row>
    <row r="12" spans="1:33" ht="4.8" customHeight="1" x14ac:dyDescent="0.3">
      <c r="M12" s="248"/>
      <c r="N12" s="248"/>
      <c r="O12" s="249"/>
      <c r="P12" s="249"/>
      <c r="Q12" s="249"/>
      <c r="R12" s="249"/>
      <c r="S12" s="249"/>
      <c r="T12" s="250"/>
      <c r="U12" s="249"/>
      <c r="V12" s="251"/>
      <c r="W12" s="251"/>
      <c r="X12" s="251"/>
      <c r="Y12" s="251"/>
      <c r="Z12" s="251"/>
      <c r="AA12" s="251"/>
      <c r="AB12" s="249"/>
      <c r="AC12" s="249"/>
      <c r="AD12" s="249"/>
      <c r="AE12" s="249"/>
      <c r="AF12" s="252"/>
      <c r="AG12" s="420"/>
    </row>
    <row r="13" spans="1:33" ht="28.8" customHeight="1" x14ac:dyDescent="0.3">
      <c r="A13" s="253" t="s">
        <v>209</v>
      </c>
      <c r="B13" s="254"/>
      <c r="C13" s="254"/>
      <c r="D13" s="255" t="s">
        <v>172</v>
      </c>
      <c r="E13" s="256" t="s">
        <v>158</v>
      </c>
      <c r="F13" s="257" t="s">
        <v>171</v>
      </c>
      <c r="G13" s="258" t="s">
        <v>57</v>
      </c>
      <c r="H13" s="258" t="s">
        <v>58</v>
      </c>
      <c r="I13" s="258" t="s">
        <v>59</v>
      </c>
      <c r="J13" s="258" t="s">
        <v>60</v>
      </c>
      <c r="K13" s="259" t="s">
        <v>61</v>
      </c>
      <c r="M13" s="248"/>
      <c r="N13" s="248"/>
      <c r="O13" s="249"/>
      <c r="P13" s="249"/>
      <c r="Q13" s="249"/>
      <c r="R13" s="249"/>
      <c r="S13" s="249"/>
      <c r="T13" s="250"/>
      <c r="U13" s="249"/>
      <c r="V13" s="251"/>
      <c r="W13" s="251"/>
      <c r="X13" s="251"/>
      <c r="Y13" s="251"/>
      <c r="Z13" s="251"/>
      <c r="AA13" s="251"/>
      <c r="AB13" s="249"/>
      <c r="AC13" s="249"/>
      <c r="AD13" s="249"/>
      <c r="AE13" s="249"/>
      <c r="AF13" s="252"/>
      <c r="AG13" s="420"/>
    </row>
    <row r="14" spans="1:33" x14ac:dyDescent="0.3">
      <c r="A14" s="260">
        <f ca="1">IF(W14=0,0,W14)</f>
        <v>-1</v>
      </c>
      <c r="B14" s="261" t="str" cm="1">
        <f t="array" ref="B14">IF(NOT(ISNA(_xlfn.XLOOKUP(I14,T11_AusBerSort,T11_AusBerSort))),"A",IF(NOT(ISNA(VLOOKUP(I14,T11_EinBerSort,T11_EinBerSort))),"E",""))</f>
        <v/>
      </c>
      <c r="C14" s="265" t="s">
        <v>191</v>
      </c>
      <c r="D14" s="262">
        <v>1</v>
      </c>
      <c r="E14" s="260">
        <f ca="1">IF(W14=0,-100,W14)</f>
        <v>-1</v>
      </c>
      <c r="F14" s="18"/>
      <c r="G14" s="18"/>
      <c r="H14" s="19"/>
      <c r="I14" s="18"/>
      <c r="J14" s="18"/>
      <c r="K14" s="21"/>
      <c r="M14" s="222" t="str">
        <f t="shared" ref="M14" si="0">LEFT(TEXT(LEN(TRIM(F14)),"0"),1)&amp;LEFT(TEXT(LEN(TRIM(G14)),"0"),1)&amp;LEFT(TEXT(LEN(TRIM(H14)),"0"),1)&amp;LEFT(TEXT(LEN(TRIM(I14)),"0"),1)&amp;LEFT(TEXT(LEN(TRIM(J14)),"0"),1)&amp;LEFT(TEXT(LEN(TRIM(K14)),"0"),1)</f>
        <v>000000</v>
      </c>
      <c r="N14" s="222">
        <f>LEN(SUBSTITUTE(M14,"0",""))</f>
        <v>0</v>
      </c>
      <c r="O14" s="222" t="b">
        <f>IF(LEN(TRIM(F14))=0,TRUE,FALSE)</f>
        <v>1</v>
      </c>
      <c r="P14" s="222" t="b">
        <f t="shared" ref="P14:T14" si="1">IF(LEN(TRIM(G14))=0,TRUE,FALSE)</f>
        <v>1</v>
      </c>
      <c r="Q14" s="222" t="b">
        <f t="shared" si="1"/>
        <v>1</v>
      </c>
      <c r="R14" s="222" t="b">
        <f t="shared" si="1"/>
        <v>1</v>
      </c>
      <c r="S14" s="222" t="b">
        <f t="shared" si="1"/>
        <v>1</v>
      </c>
      <c r="T14" s="222" t="b">
        <f t="shared" si="1"/>
        <v>1</v>
      </c>
      <c r="U14" s="222" t="b">
        <f>IF(C14="EB",NOT(OR(O14,P14,Q14,R14,S14,T14)),NOT(OR(R14,S14,T14)))</f>
        <v>0</v>
      </c>
      <c r="V14" s="167" t="e" cm="1">
        <f t="array" aca="1" ref="V14" ca="1">IFERROR(_xlfn.XLOOKUP(J14,INDIRECT(SUBSTITUTE(SUBSTITUTE(SUBSTITUTE(I14,"/","_"),"-","Y")," ","X")),INDIRECT(SUBSTITUTE(SUBSTITUTE(SUBSTITUTE(I14,"/","_"),"-","Y")," ","X"))),_xlfn.XLOOKUP(J14,INDIRECT(SUBSTITUTE(SUBSTITUTE(SUBSTITUTE(I14,"/","_"),"-","Y")," ","X")),INDIRECT(SUBSTITUTE(SUBSTITUTE(SUBSTITUTE(I14,"/","_"),"-","Y")," ","X"))))</f>
        <v>#REF!</v>
      </c>
      <c r="W14" s="222">
        <f t="shared" ref="W14:W77" ca="1" si="2">IF(C14="SB",-2,IF(_xlfn.IFNA(VLOOKUP(D14,T3_ErläuterungenLfdNr,1,FALSE),0)&gt;0,_xlfn.IFNA(VLOOKUP(D14,T3_ErläuterungenLfdNr,1,FALSE),0),_xlfn.IFNA(VLOOKUP(J14,T11_BelegErläuterungNotwendig,2,FALSE),-1)))</f>
        <v>-1</v>
      </c>
      <c r="X14" s="167" t="e">
        <f ca="1">IF(_xlfn.IFNA(V14,1)=1,"Bitte Eintrag in Spalte Detail korrigieren/ergänzen! ",IF(U14,"",IF(C14="EB","Bitte füllen Sie die Zeile vollständig aus!","Bitte füllen Sie nur in der Zeile die Spalten: Bereich, Detail, Summe aus!")))</f>
        <v>#REF!</v>
      </c>
      <c r="Y14" s="167" t="str">
        <f>IF(N14&gt;0,IFERROR(X14,IF(U14,"",IF(C14="EB","Bitte füllen Sie die Zeile vollständig aus!","Bitte füllen Sie nur in der Zeile die Spalten: Bereich, Detail, Summe aus!"))),"")</f>
        <v/>
      </c>
      <c r="Z14" s="167" t="str">
        <f t="shared" ref="Z14:Z77" ca="1" si="3">IF(AND(E14=T11_BelegErläuterungControl,U14),"Bitte Erläuterung: Um was handelt es sich? Notieren Sie dies auf  Tab '3-Erläuterungen Belege'.","")</f>
        <v/>
      </c>
      <c r="AA14" s="167" t="str">
        <f ca="1">IF(ISNA(V14),"",IF(U14,IF(AB14,"Diesem Eintrag ist ein zusätzliches Dokument mit der Auflistung aller zugehöriger Einzelbuchungen beizufügen!","Löschen Sie alle Inhalte in der Zeile in den Spalten: Buchhaltungsnummer, Zahlungsempfänger, Zahlungsdatum!"),""))</f>
        <v/>
      </c>
      <c r="AB14" s="223" t="b">
        <f>OR(C14="EB",AND(C14="SB",AC14,AD14,AE14))</f>
        <v>1</v>
      </c>
      <c r="AC14" s="223" t="b">
        <f>OR(AND(LEN(TRIM(F14))=0,$C14="SB"),$C14="EB")</f>
        <v>1</v>
      </c>
      <c r="AD14" s="223" t="b">
        <f>OR(AND(LEN(TRIM(G14))=0,$C14="SB"),$C14="EB")</f>
        <v>1</v>
      </c>
      <c r="AE14" s="223" t="b">
        <f>OR(AND(LEN(TRIM(H14))=0,$C14="SB"),$C14="EB")</f>
        <v>1</v>
      </c>
      <c r="AF14" s="252" t="str">
        <f ca="1">Y14&amp;IF(C14="EB",Z14,AA14)</f>
        <v/>
      </c>
      <c r="AG14" s="420"/>
    </row>
    <row r="15" spans="1:33" x14ac:dyDescent="0.3">
      <c r="A15" s="260">
        <f t="shared" ref="A15:A78" ca="1" si="4">IF(W15=0,0,W15)</f>
        <v>-1</v>
      </c>
      <c r="B15" s="261" t="str" cm="1">
        <f t="array" ref="B15">IF(NOT(ISNA(_xlfn.XLOOKUP(I15,T11_AusBerSort,T11_AusBerSort))),"A",IF(NOT(ISNA(VLOOKUP(I15,T11_EinBerSort,T11_EinBerSort))),"E",""))</f>
        <v/>
      </c>
      <c r="C15" s="265" t="s">
        <v>191</v>
      </c>
      <c r="D15" s="262">
        <f>D14+1</f>
        <v>2</v>
      </c>
      <c r="E15" s="260">
        <f t="shared" ref="E15:E207" ca="1" si="5">IF(W15=0,-100,W15)</f>
        <v>-1</v>
      </c>
      <c r="F15" s="18"/>
      <c r="G15" s="18"/>
      <c r="H15" s="19"/>
      <c r="I15" s="18"/>
      <c r="J15" s="18"/>
      <c r="K15" s="21"/>
      <c r="M15" s="222" t="str">
        <f t="shared" ref="M15:M78" si="6">LEFT(TEXT(LEN(TRIM(F15)),"0"),1)&amp;LEFT(TEXT(LEN(TRIM(G15)),"0"),1)&amp;LEFT(TEXT(LEN(TRIM(H15)),"0"),1)&amp;LEFT(TEXT(LEN(TRIM(I15)),"0"),1)&amp;LEFT(TEXT(LEN(TRIM(J15)),"0"),1)&amp;LEFT(TEXT(LEN(TRIM(K15)),"0"),1)</f>
        <v>000000</v>
      </c>
      <c r="N15" s="222">
        <f t="shared" ref="N15:N78" si="7">LEN(SUBSTITUTE(M15,"0",""))</f>
        <v>0</v>
      </c>
      <c r="O15" s="222" t="b">
        <f t="shared" ref="O15:O78" si="8">IF(LEN(TRIM(F15))=0,TRUE,FALSE)</f>
        <v>1</v>
      </c>
      <c r="P15" s="222" t="b">
        <f t="shared" ref="P15:P78" si="9">IF(LEN(TRIM(G15))=0,TRUE,FALSE)</f>
        <v>1</v>
      </c>
      <c r="Q15" s="222" t="b">
        <f t="shared" ref="Q15:Q78" si="10">IF(LEN(TRIM(H15))=0,TRUE,FALSE)</f>
        <v>1</v>
      </c>
      <c r="R15" s="222" t="b">
        <f t="shared" ref="R15:R78" si="11">IF(LEN(TRIM(I15))=0,TRUE,FALSE)</f>
        <v>1</v>
      </c>
      <c r="S15" s="222" t="b">
        <f t="shared" ref="S15:S78" si="12">IF(LEN(TRIM(J15))=0,TRUE,FALSE)</f>
        <v>1</v>
      </c>
      <c r="T15" s="222" t="b">
        <f t="shared" ref="T15:T78" si="13">IF(LEN(TRIM(K15))=0,TRUE,FALSE)</f>
        <v>1</v>
      </c>
      <c r="U15" s="222" t="b">
        <f t="shared" ref="U15:U78" si="14">IF(C15="EB",NOT(OR(O15,P15,Q15,R15,S15,T15)),NOT(OR(R15,S15,T15)))</f>
        <v>0</v>
      </c>
      <c r="V15" s="167" t="e" cm="1">
        <f t="array" aca="1" ref="V15" ca="1">IFERROR(_xlfn.XLOOKUP(J15,INDIRECT(SUBSTITUTE(SUBSTITUTE(SUBSTITUTE(I15,"/","_"),"-","Y")," ","X")),INDIRECT(SUBSTITUTE(SUBSTITUTE(SUBSTITUTE(I15,"/","_"),"-","Y")," ","X"))),_xlfn.XLOOKUP(J15,INDIRECT(SUBSTITUTE(SUBSTITUTE(SUBSTITUTE(I15,"/","_"),"-","Y")," ","X")),INDIRECT(SUBSTITUTE(SUBSTITUTE(SUBSTITUTE(I15,"/","_"),"-","Y")," ","X"))))</f>
        <v>#REF!</v>
      </c>
      <c r="W15" s="222">
        <f t="shared" ca="1" si="2"/>
        <v>-1</v>
      </c>
      <c r="X15" s="167" t="e">
        <f t="shared" ref="X15:X78" ca="1" si="15">IF(_xlfn.IFNA(V15,1)=1,"Bitte Eintrag in Spalte Detail korrigieren/ergänzen! ",IF(U15,"",IF(C15="EB","Bitte füllen Sie die Zeile vollständig aus!","Bitte füllen Sie nur in der Zeile die Spalten: Bereich, Detail, Summe aus!")))</f>
        <v>#REF!</v>
      </c>
      <c r="Y15" s="167" t="str">
        <f t="shared" ref="Y15:Y78" si="16">IF(N15&gt;0,IFERROR(X15,IF(U15,"",IF(C15="EB","Bitte füllen Sie die Zeile vollständig aus!","Bitte füllen Sie nur in der Zeile die Spalten: Bereich, Detail, Summe aus!"))),"")</f>
        <v/>
      </c>
      <c r="Z15" s="167" t="str">
        <f t="shared" ca="1" si="3"/>
        <v/>
      </c>
      <c r="AA15" s="167" t="str">
        <f t="shared" ref="AA15:AA78" ca="1" si="17">IF(ISNA(V15),"",IF(U15,IF(AB15,"Diesem Eintrag ist ein zusätzliches Dokument mit der Auflistung aller zugehöriger Einzelbuchungen beizufügen!","Löschen Sie alle Inhalte in der Zeile in den Spalten: Buchhaltungsnummer, Zahlungsempfänger, Zahlungsdatum!"),""))</f>
        <v/>
      </c>
      <c r="AB15" s="223" t="b">
        <f t="shared" ref="AB15:AB78" si="18">OR(C15="EB",AND(C15="SB",AC15,AD15,AE15))</f>
        <v>1</v>
      </c>
      <c r="AC15" s="223" t="b">
        <f t="shared" ref="AC15:AC78" si="19">OR(AND(LEN(TRIM(F15))=0,$C15="SB"),$C15="EB")</f>
        <v>1</v>
      </c>
      <c r="AD15" s="223" t="b">
        <f t="shared" ref="AD15:AD78" si="20">OR(AND(LEN(TRIM(G15))=0,$C15="SB"),$C15="EB")</f>
        <v>1</v>
      </c>
      <c r="AE15" s="223" t="b">
        <f t="shared" ref="AE15:AE78" si="21">OR(AND(LEN(TRIM(H15))=0,$C15="SB"),$C15="EB")</f>
        <v>1</v>
      </c>
      <c r="AF15" s="252" t="str">
        <f t="shared" ref="AF15:AF78" ca="1" si="22">Y15&amp;IF(C15="EB",Z15,AA15)</f>
        <v/>
      </c>
      <c r="AG15" s="420"/>
    </row>
    <row r="16" spans="1:33" x14ac:dyDescent="0.3">
      <c r="A16" s="260">
        <f t="shared" ca="1" si="4"/>
        <v>-1</v>
      </c>
      <c r="B16" s="261" t="str" cm="1">
        <f t="array" ref="B16">IF(NOT(ISNA(_xlfn.XLOOKUP(I16,T11_AusBerSort,T11_AusBerSort))),"A",IF(NOT(ISNA(VLOOKUP(I16,T11_EinBerSort,T11_EinBerSort))),"E",""))</f>
        <v/>
      </c>
      <c r="C16" s="265" t="s">
        <v>191</v>
      </c>
      <c r="D16" s="262">
        <f t="shared" ref="D16:D79" si="23">D15+1</f>
        <v>3</v>
      </c>
      <c r="E16" s="260">
        <f t="shared" ca="1" si="5"/>
        <v>-1</v>
      </c>
      <c r="F16" s="18"/>
      <c r="G16" s="18"/>
      <c r="H16" s="19"/>
      <c r="I16" s="18"/>
      <c r="J16" s="18"/>
      <c r="K16" s="21"/>
      <c r="M16" s="222" t="str">
        <f t="shared" si="6"/>
        <v>000000</v>
      </c>
      <c r="N16" s="222">
        <f t="shared" si="7"/>
        <v>0</v>
      </c>
      <c r="O16" s="222" t="b">
        <f t="shared" si="8"/>
        <v>1</v>
      </c>
      <c r="P16" s="222" t="b">
        <f t="shared" si="9"/>
        <v>1</v>
      </c>
      <c r="Q16" s="222" t="b">
        <f t="shared" si="10"/>
        <v>1</v>
      </c>
      <c r="R16" s="222" t="b">
        <f t="shared" si="11"/>
        <v>1</v>
      </c>
      <c r="S16" s="222" t="b">
        <f t="shared" si="12"/>
        <v>1</v>
      </c>
      <c r="T16" s="222" t="b">
        <f t="shared" si="13"/>
        <v>1</v>
      </c>
      <c r="U16" s="222" t="b">
        <f t="shared" si="14"/>
        <v>0</v>
      </c>
      <c r="V16" s="167" t="e" cm="1">
        <f t="array" aca="1" ref="V16" ca="1">IFERROR(_xlfn.XLOOKUP(J16,INDIRECT(SUBSTITUTE(SUBSTITUTE(SUBSTITUTE(I16,"/","_"),"-","Y")," ","X")),INDIRECT(SUBSTITUTE(SUBSTITUTE(SUBSTITUTE(I16,"/","_"),"-","Y")," ","X"))),_xlfn.XLOOKUP(J16,INDIRECT(SUBSTITUTE(SUBSTITUTE(SUBSTITUTE(I16,"/","_"),"-","Y")," ","X")),INDIRECT(SUBSTITUTE(SUBSTITUTE(SUBSTITUTE(I16,"/","_"),"-","Y")," ","X"))))</f>
        <v>#REF!</v>
      </c>
      <c r="W16" s="222">
        <f t="shared" ca="1" si="2"/>
        <v>-1</v>
      </c>
      <c r="X16" s="167" t="e">
        <f t="shared" ca="1" si="15"/>
        <v>#REF!</v>
      </c>
      <c r="Y16" s="167" t="str">
        <f t="shared" si="16"/>
        <v/>
      </c>
      <c r="Z16" s="167" t="str">
        <f t="shared" ca="1" si="3"/>
        <v/>
      </c>
      <c r="AA16" s="167" t="str">
        <f t="shared" ca="1" si="17"/>
        <v/>
      </c>
      <c r="AB16" s="223" t="b">
        <f t="shared" si="18"/>
        <v>1</v>
      </c>
      <c r="AC16" s="223" t="b">
        <f t="shared" si="19"/>
        <v>1</v>
      </c>
      <c r="AD16" s="223" t="b">
        <f t="shared" si="20"/>
        <v>1</v>
      </c>
      <c r="AE16" s="223" t="b">
        <f t="shared" si="21"/>
        <v>1</v>
      </c>
      <c r="AF16" s="252" t="str">
        <f t="shared" ca="1" si="22"/>
        <v/>
      </c>
      <c r="AG16" s="420"/>
    </row>
    <row r="17" spans="1:33" x14ac:dyDescent="0.3">
      <c r="A17" s="260">
        <f t="shared" ca="1" si="4"/>
        <v>-1</v>
      </c>
      <c r="B17" s="261" t="str" cm="1">
        <f t="array" ref="B17">IF(NOT(ISNA(_xlfn.XLOOKUP(I17,T11_AusBerSort,T11_AusBerSort))),"A",IF(NOT(ISNA(VLOOKUP(I17,T11_EinBerSort,T11_EinBerSort))),"E",""))</f>
        <v/>
      </c>
      <c r="C17" s="265" t="s">
        <v>191</v>
      </c>
      <c r="D17" s="262">
        <f t="shared" si="23"/>
        <v>4</v>
      </c>
      <c r="E17" s="260">
        <f t="shared" ca="1" si="5"/>
        <v>-1</v>
      </c>
      <c r="F17" s="18"/>
      <c r="G17" s="18"/>
      <c r="H17" s="18"/>
      <c r="I17" s="18"/>
      <c r="J17" s="18"/>
      <c r="K17" s="21"/>
      <c r="M17" s="222" t="str">
        <f t="shared" si="6"/>
        <v>000000</v>
      </c>
      <c r="N17" s="222">
        <f t="shared" si="7"/>
        <v>0</v>
      </c>
      <c r="O17" s="222" t="b">
        <f t="shared" si="8"/>
        <v>1</v>
      </c>
      <c r="P17" s="222" t="b">
        <f t="shared" si="9"/>
        <v>1</v>
      </c>
      <c r="Q17" s="222" t="b">
        <f t="shared" si="10"/>
        <v>1</v>
      </c>
      <c r="R17" s="222" t="b">
        <f t="shared" si="11"/>
        <v>1</v>
      </c>
      <c r="S17" s="222" t="b">
        <f t="shared" si="12"/>
        <v>1</v>
      </c>
      <c r="T17" s="222" t="b">
        <f t="shared" si="13"/>
        <v>1</v>
      </c>
      <c r="U17" s="222" t="b">
        <f t="shared" si="14"/>
        <v>0</v>
      </c>
      <c r="V17" s="167" t="e" cm="1">
        <f t="array" aca="1" ref="V17" ca="1">IFERROR(_xlfn.XLOOKUP(J17,INDIRECT(SUBSTITUTE(SUBSTITUTE(SUBSTITUTE(I17,"/","_"),"-","Y")," ","X")),INDIRECT(SUBSTITUTE(SUBSTITUTE(SUBSTITUTE(I17,"/","_"),"-","Y")," ","X"))),_xlfn.XLOOKUP(J17,INDIRECT(SUBSTITUTE(SUBSTITUTE(SUBSTITUTE(I17,"/","_"),"-","Y")," ","X")),INDIRECT(SUBSTITUTE(SUBSTITUTE(SUBSTITUTE(I17,"/","_"),"-","Y")," ","X"))))</f>
        <v>#REF!</v>
      </c>
      <c r="W17" s="222">
        <f t="shared" ca="1" si="2"/>
        <v>-1</v>
      </c>
      <c r="X17" s="167" t="e">
        <f t="shared" ca="1" si="15"/>
        <v>#REF!</v>
      </c>
      <c r="Y17" s="167" t="str">
        <f t="shared" si="16"/>
        <v/>
      </c>
      <c r="Z17" s="167" t="str">
        <f t="shared" ca="1" si="3"/>
        <v/>
      </c>
      <c r="AA17" s="167" t="str">
        <f t="shared" ca="1" si="17"/>
        <v/>
      </c>
      <c r="AB17" s="223" t="b">
        <f t="shared" si="18"/>
        <v>1</v>
      </c>
      <c r="AC17" s="223" t="b">
        <f t="shared" si="19"/>
        <v>1</v>
      </c>
      <c r="AD17" s="223" t="b">
        <f t="shared" si="20"/>
        <v>1</v>
      </c>
      <c r="AE17" s="223" t="b">
        <f t="shared" si="21"/>
        <v>1</v>
      </c>
      <c r="AF17" s="252" t="str">
        <f t="shared" ca="1" si="22"/>
        <v/>
      </c>
      <c r="AG17" s="420"/>
    </row>
    <row r="18" spans="1:33" x14ac:dyDescent="0.3">
      <c r="A18" s="260">
        <f t="shared" ca="1" si="4"/>
        <v>-1</v>
      </c>
      <c r="B18" s="261" t="str" cm="1">
        <f t="array" ref="B18">IF(NOT(ISNA(_xlfn.XLOOKUP(I18,T11_AusBerSort,T11_AusBerSort))),"A",IF(NOT(ISNA(VLOOKUP(I18,T11_EinBerSort,T11_EinBerSort))),"E",""))</f>
        <v/>
      </c>
      <c r="C18" s="265" t="s">
        <v>191</v>
      </c>
      <c r="D18" s="262">
        <f t="shared" si="23"/>
        <v>5</v>
      </c>
      <c r="E18" s="260">
        <f t="shared" ca="1" si="5"/>
        <v>-1</v>
      </c>
      <c r="F18" s="18"/>
      <c r="G18" s="18"/>
      <c r="H18" s="18"/>
      <c r="I18" s="18"/>
      <c r="J18" s="18"/>
      <c r="K18" s="21"/>
      <c r="M18" s="222" t="str">
        <f t="shared" si="6"/>
        <v>000000</v>
      </c>
      <c r="N18" s="222">
        <f t="shared" si="7"/>
        <v>0</v>
      </c>
      <c r="O18" s="222" t="b">
        <f t="shared" si="8"/>
        <v>1</v>
      </c>
      <c r="P18" s="222" t="b">
        <f t="shared" si="9"/>
        <v>1</v>
      </c>
      <c r="Q18" s="222" t="b">
        <f t="shared" si="10"/>
        <v>1</v>
      </c>
      <c r="R18" s="222" t="b">
        <f t="shared" si="11"/>
        <v>1</v>
      </c>
      <c r="S18" s="222" t="b">
        <f t="shared" si="12"/>
        <v>1</v>
      </c>
      <c r="T18" s="222" t="b">
        <f t="shared" si="13"/>
        <v>1</v>
      </c>
      <c r="U18" s="222" t="b">
        <f t="shared" si="14"/>
        <v>0</v>
      </c>
      <c r="V18" s="167" t="e" cm="1">
        <f t="array" aca="1" ref="V18" ca="1">IFERROR(_xlfn.XLOOKUP(J18,INDIRECT(SUBSTITUTE(SUBSTITUTE(SUBSTITUTE(I18,"/","_"),"-","Y")," ","X")),INDIRECT(SUBSTITUTE(SUBSTITUTE(SUBSTITUTE(I18,"/","_"),"-","Y")," ","X"))),_xlfn.XLOOKUP(J18,INDIRECT(SUBSTITUTE(SUBSTITUTE(SUBSTITUTE(I18,"/","_"),"-","Y")," ","X")),INDIRECT(SUBSTITUTE(SUBSTITUTE(SUBSTITUTE(I18,"/","_"),"-","Y")," ","X"))))</f>
        <v>#REF!</v>
      </c>
      <c r="W18" s="222">
        <f t="shared" ca="1" si="2"/>
        <v>-1</v>
      </c>
      <c r="X18" s="167" t="e">
        <f t="shared" ca="1" si="15"/>
        <v>#REF!</v>
      </c>
      <c r="Y18" s="167" t="str">
        <f t="shared" si="16"/>
        <v/>
      </c>
      <c r="Z18" s="167" t="str">
        <f t="shared" ca="1" si="3"/>
        <v/>
      </c>
      <c r="AA18" s="167" t="str">
        <f t="shared" ca="1" si="17"/>
        <v/>
      </c>
      <c r="AB18" s="223" t="b">
        <f t="shared" si="18"/>
        <v>1</v>
      </c>
      <c r="AC18" s="223" t="b">
        <f t="shared" si="19"/>
        <v>1</v>
      </c>
      <c r="AD18" s="223" t="b">
        <f t="shared" si="20"/>
        <v>1</v>
      </c>
      <c r="AE18" s="223" t="b">
        <f t="shared" si="21"/>
        <v>1</v>
      </c>
      <c r="AF18" s="252" t="str">
        <f t="shared" ca="1" si="22"/>
        <v/>
      </c>
      <c r="AG18" s="420"/>
    </row>
    <row r="19" spans="1:33" x14ac:dyDescent="0.3">
      <c r="A19" s="260">
        <f t="shared" ca="1" si="4"/>
        <v>-1</v>
      </c>
      <c r="B19" s="261" t="str" cm="1">
        <f t="array" ref="B19">IF(NOT(ISNA(_xlfn.XLOOKUP(I19,T11_AusBerSort,T11_AusBerSort))),"A",IF(NOT(ISNA(VLOOKUP(I19,T11_EinBerSort,T11_EinBerSort))),"E",""))</f>
        <v/>
      </c>
      <c r="C19" s="265" t="s">
        <v>191</v>
      </c>
      <c r="D19" s="262">
        <f t="shared" si="23"/>
        <v>6</v>
      </c>
      <c r="E19" s="260">
        <f t="shared" ca="1" si="5"/>
        <v>-1</v>
      </c>
      <c r="F19" s="18"/>
      <c r="G19" s="18"/>
      <c r="H19" s="18"/>
      <c r="I19" s="18"/>
      <c r="J19" s="18"/>
      <c r="K19" s="21"/>
      <c r="M19" s="222" t="str">
        <f t="shared" si="6"/>
        <v>000000</v>
      </c>
      <c r="N19" s="222">
        <f t="shared" si="7"/>
        <v>0</v>
      </c>
      <c r="O19" s="222" t="b">
        <f t="shared" si="8"/>
        <v>1</v>
      </c>
      <c r="P19" s="222" t="b">
        <f t="shared" si="9"/>
        <v>1</v>
      </c>
      <c r="Q19" s="222" t="b">
        <f t="shared" si="10"/>
        <v>1</v>
      </c>
      <c r="R19" s="222" t="b">
        <f t="shared" si="11"/>
        <v>1</v>
      </c>
      <c r="S19" s="222" t="b">
        <f t="shared" si="12"/>
        <v>1</v>
      </c>
      <c r="T19" s="222" t="b">
        <f t="shared" si="13"/>
        <v>1</v>
      </c>
      <c r="U19" s="222" t="b">
        <f t="shared" si="14"/>
        <v>0</v>
      </c>
      <c r="V19" s="167" t="e" cm="1">
        <f t="array" aca="1" ref="V19" ca="1">IFERROR(_xlfn.XLOOKUP(J19,INDIRECT(SUBSTITUTE(SUBSTITUTE(SUBSTITUTE(I19,"/","_"),"-","Y")," ","X")),INDIRECT(SUBSTITUTE(SUBSTITUTE(SUBSTITUTE(I19,"/","_"),"-","Y")," ","X"))),_xlfn.XLOOKUP(J19,INDIRECT(SUBSTITUTE(SUBSTITUTE(SUBSTITUTE(I19,"/","_"),"-","Y")," ","X")),INDIRECT(SUBSTITUTE(SUBSTITUTE(SUBSTITUTE(I19,"/","_"),"-","Y")," ","X"))))</f>
        <v>#REF!</v>
      </c>
      <c r="W19" s="222">
        <f t="shared" ca="1" si="2"/>
        <v>-1</v>
      </c>
      <c r="X19" s="167" t="e">
        <f t="shared" ca="1" si="15"/>
        <v>#REF!</v>
      </c>
      <c r="Y19" s="167" t="str">
        <f t="shared" si="16"/>
        <v/>
      </c>
      <c r="Z19" s="167" t="str">
        <f t="shared" ca="1" si="3"/>
        <v/>
      </c>
      <c r="AA19" s="167" t="str">
        <f t="shared" ca="1" si="17"/>
        <v/>
      </c>
      <c r="AB19" s="223" t="b">
        <f t="shared" si="18"/>
        <v>1</v>
      </c>
      <c r="AC19" s="223" t="b">
        <f t="shared" si="19"/>
        <v>1</v>
      </c>
      <c r="AD19" s="223" t="b">
        <f t="shared" si="20"/>
        <v>1</v>
      </c>
      <c r="AE19" s="223" t="b">
        <f t="shared" si="21"/>
        <v>1</v>
      </c>
      <c r="AF19" s="252" t="str">
        <f t="shared" ca="1" si="22"/>
        <v/>
      </c>
      <c r="AG19" s="420"/>
    </row>
    <row r="20" spans="1:33" x14ac:dyDescent="0.3">
      <c r="A20" s="260">
        <f t="shared" ca="1" si="4"/>
        <v>-1</v>
      </c>
      <c r="B20" s="261" t="str" cm="1">
        <f t="array" ref="B20">IF(NOT(ISNA(_xlfn.XLOOKUP(I20,T11_AusBerSort,T11_AusBerSort))),"A",IF(NOT(ISNA(VLOOKUP(I20,T11_EinBerSort,T11_EinBerSort))),"E",""))</f>
        <v/>
      </c>
      <c r="C20" s="265" t="s">
        <v>191</v>
      </c>
      <c r="D20" s="262">
        <f t="shared" si="23"/>
        <v>7</v>
      </c>
      <c r="E20" s="260">
        <f t="shared" ca="1" si="5"/>
        <v>-1</v>
      </c>
      <c r="F20" s="18"/>
      <c r="G20" s="18"/>
      <c r="H20" s="18"/>
      <c r="I20" s="18"/>
      <c r="J20" s="18"/>
      <c r="K20" s="21"/>
      <c r="M20" s="222" t="str">
        <f t="shared" si="6"/>
        <v>000000</v>
      </c>
      <c r="N20" s="222">
        <f t="shared" si="7"/>
        <v>0</v>
      </c>
      <c r="O20" s="222" t="b">
        <f t="shared" si="8"/>
        <v>1</v>
      </c>
      <c r="P20" s="222" t="b">
        <f t="shared" si="9"/>
        <v>1</v>
      </c>
      <c r="Q20" s="222" t="b">
        <f t="shared" si="10"/>
        <v>1</v>
      </c>
      <c r="R20" s="222" t="b">
        <f t="shared" si="11"/>
        <v>1</v>
      </c>
      <c r="S20" s="222" t="b">
        <f t="shared" si="12"/>
        <v>1</v>
      </c>
      <c r="T20" s="222" t="b">
        <f t="shared" si="13"/>
        <v>1</v>
      </c>
      <c r="U20" s="222" t="b">
        <f t="shared" si="14"/>
        <v>0</v>
      </c>
      <c r="V20" s="167" t="e" cm="1">
        <f t="array" aca="1" ref="V20" ca="1">IFERROR(_xlfn.XLOOKUP(J20,INDIRECT(SUBSTITUTE(SUBSTITUTE(SUBSTITUTE(I20,"/","_"),"-","Y")," ","X")),INDIRECT(SUBSTITUTE(SUBSTITUTE(SUBSTITUTE(I20,"/","_"),"-","Y")," ","X"))),_xlfn.XLOOKUP(J20,INDIRECT(SUBSTITUTE(SUBSTITUTE(SUBSTITUTE(I20,"/","_"),"-","Y")," ","X")),INDIRECT(SUBSTITUTE(SUBSTITUTE(SUBSTITUTE(I20,"/","_"),"-","Y")," ","X"))))</f>
        <v>#REF!</v>
      </c>
      <c r="W20" s="222">
        <f t="shared" ca="1" si="2"/>
        <v>-1</v>
      </c>
      <c r="X20" s="167" t="e">
        <f t="shared" ca="1" si="15"/>
        <v>#REF!</v>
      </c>
      <c r="Y20" s="167" t="str">
        <f t="shared" si="16"/>
        <v/>
      </c>
      <c r="Z20" s="167" t="str">
        <f t="shared" ca="1" si="3"/>
        <v/>
      </c>
      <c r="AA20" s="167" t="str">
        <f t="shared" ca="1" si="17"/>
        <v/>
      </c>
      <c r="AB20" s="223" t="b">
        <f t="shared" si="18"/>
        <v>1</v>
      </c>
      <c r="AC20" s="223" t="b">
        <f t="shared" si="19"/>
        <v>1</v>
      </c>
      <c r="AD20" s="223" t="b">
        <f t="shared" si="20"/>
        <v>1</v>
      </c>
      <c r="AE20" s="223" t="b">
        <f t="shared" si="21"/>
        <v>1</v>
      </c>
      <c r="AF20" s="252" t="str">
        <f t="shared" ca="1" si="22"/>
        <v/>
      </c>
      <c r="AG20" s="420"/>
    </row>
    <row r="21" spans="1:33" x14ac:dyDescent="0.3">
      <c r="A21" s="260">
        <f t="shared" ca="1" si="4"/>
        <v>-1</v>
      </c>
      <c r="B21" s="261" t="str" cm="1">
        <f t="array" ref="B21">IF(NOT(ISNA(_xlfn.XLOOKUP(I21,T11_AusBerSort,T11_AusBerSort))),"A",IF(NOT(ISNA(VLOOKUP(I21,T11_EinBerSort,T11_EinBerSort))),"E",""))</f>
        <v/>
      </c>
      <c r="C21" s="265" t="s">
        <v>191</v>
      </c>
      <c r="D21" s="262">
        <f t="shared" si="23"/>
        <v>8</v>
      </c>
      <c r="E21" s="260">
        <f t="shared" ca="1" si="5"/>
        <v>-1</v>
      </c>
      <c r="F21" s="18"/>
      <c r="G21" s="18"/>
      <c r="H21" s="18"/>
      <c r="I21" s="18"/>
      <c r="J21" s="18"/>
      <c r="K21" s="21"/>
      <c r="M21" s="222" t="str">
        <f t="shared" si="6"/>
        <v>000000</v>
      </c>
      <c r="N21" s="222">
        <f t="shared" si="7"/>
        <v>0</v>
      </c>
      <c r="O21" s="222" t="b">
        <f t="shared" si="8"/>
        <v>1</v>
      </c>
      <c r="P21" s="222" t="b">
        <f t="shared" si="9"/>
        <v>1</v>
      </c>
      <c r="Q21" s="222" t="b">
        <f t="shared" si="10"/>
        <v>1</v>
      </c>
      <c r="R21" s="222" t="b">
        <f t="shared" si="11"/>
        <v>1</v>
      </c>
      <c r="S21" s="222" t="b">
        <f t="shared" si="12"/>
        <v>1</v>
      </c>
      <c r="T21" s="222" t="b">
        <f t="shared" si="13"/>
        <v>1</v>
      </c>
      <c r="U21" s="222" t="b">
        <f t="shared" si="14"/>
        <v>0</v>
      </c>
      <c r="V21" s="167" t="e" cm="1">
        <f t="array" aca="1" ref="V21" ca="1">IFERROR(_xlfn.XLOOKUP(J21,INDIRECT(SUBSTITUTE(SUBSTITUTE(SUBSTITUTE(I21,"/","_"),"-","Y")," ","X")),INDIRECT(SUBSTITUTE(SUBSTITUTE(SUBSTITUTE(I21,"/","_"),"-","Y")," ","X"))),_xlfn.XLOOKUP(J21,INDIRECT(SUBSTITUTE(SUBSTITUTE(SUBSTITUTE(I21,"/","_"),"-","Y")," ","X")),INDIRECT(SUBSTITUTE(SUBSTITUTE(SUBSTITUTE(I21,"/","_"),"-","Y")," ","X"))))</f>
        <v>#REF!</v>
      </c>
      <c r="W21" s="222">
        <f t="shared" ca="1" si="2"/>
        <v>-1</v>
      </c>
      <c r="X21" s="167" t="e">
        <f t="shared" ca="1" si="15"/>
        <v>#REF!</v>
      </c>
      <c r="Y21" s="167" t="str">
        <f t="shared" si="16"/>
        <v/>
      </c>
      <c r="Z21" s="167" t="str">
        <f t="shared" ca="1" si="3"/>
        <v/>
      </c>
      <c r="AA21" s="167" t="str">
        <f t="shared" ca="1" si="17"/>
        <v/>
      </c>
      <c r="AB21" s="223" t="b">
        <f t="shared" si="18"/>
        <v>1</v>
      </c>
      <c r="AC21" s="223" t="b">
        <f t="shared" si="19"/>
        <v>1</v>
      </c>
      <c r="AD21" s="223" t="b">
        <f t="shared" si="20"/>
        <v>1</v>
      </c>
      <c r="AE21" s="223" t="b">
        <f t="shared" si="21"/>
        <v>1</v>
      </c>
      <c r="AF21" s="252" t="str">
        <f t="shared" ca="1" si="22"/>
        <v/>
      </c>
      <c r="AG21" s="420"/>
    </row>
    <row r="22" spans="1:33" x14ac:dyDescent="0.3">
      <c r="A22" s="260">
        <f t="shared" ca="1" si="4"/>
        <v>-1</v>
      </c>
      <c r="B22" s="261" t="str" cm="1">
        <f t="array" ref="B22">IF(NOT(ISNA(_xlfn.XLOOKUP(I22,T11_AusBerSort,T11_AusBerSort))),"A",IF(NOT(ISNA(VLOOKUP(I22,T11_EinBerSort,T11_EinBerSort))),"E",""))</f>
        <v/>
      </c>
      <c r="C22" s="265" t="s">
        <v>191</v>
      </c>
      <c r="D22" s="262">
        <f t="shared" si="23"/>
        <v>9</v>
      </c>
      <c r="E22" s="260">
        <f t="shared" ca="1" si="5"/>
        <v>-1</v>
      </c>
      <c r="F22" s="18"/>
      <c r="G22" s="18"/>
      <c r="H22" s="18"/>
      <c r="I22" s="18"/>
      <c r="J22" s="18"/>
      <c r="K22" s="21"/>
      <c r="M22" s="222" t="str">
        <f t="shared" si="6"/>
        <v>000000</v>
      </c>
      <c r="N22" s="222">
        <f t="shared" si="7"/>
        <v>0</v>
      </c>
      <c r="O22" s="222" t="b">
        <f t="shared" si="8"/>
        <v>1</v>
      </c>
      <c r="P22" s="222" t="b">
        <f t="shared" si="9"/>
        <v>1</v>
      </c>
      <c r="Q22" s="222" t="b">
        <f t="shared" si="10"/>
        <v>1</v>
      </c>
      <c r="R22" s="222" t="b">
        <f t="shared" si="11"/>
        <v>1</v>
      </c>
      <c r="S22" s="222" t="b">
        <f t="shared" si="12"/>
        <v>1</v>
      </c>
      <c r="T22" s="222" t="b">
        <f t="shared" si="13"/>
        <v>1</v>
      </c>
      <c r="U22" s="222" t="b">
        <f t="shared" si="14"/>
        <v>0</v>
      </c>
      <c r="V22" s="167" t="e" cm="1">
        <f t="array" aca="1" ref="V22" ca="1">IFERROR(_xlfn.XLOOKUP(J22,INDIRECT(SUBSTITUTE(SUBSTITUTE(SUBSTITUTE(I22,"/","_"),"-","Y")," ","X")),INDIRECT(SUBSTITUTE(SUBSTITUTE(SUBSTITUTE(I22,"/","_"),"-","Y")," ","X"))),_xlfn.XLOOKUP(J22,INDIRECT(SUBSTITUTE(SUBSTITUTE(SUBSTITUTE(I22,"/","_"),"-","Y")," ","X")),INDIRECT(SUBSTITUTE(SUBSTITUTE(SUBSTITUTE(I22,"/","_"),"-","Y")," ","X"))))</f>
        <v>#REF!</v>
      </c>
      <c r="W22" s="222">
        <f t="shared" ca="1" si="2"/>
        <v>-1</v>
      </c>
      <c r="X22" s="167" t="e">
        <f t="shared" ca="1" si="15"/>
        <v>#REF!</v>
      </c>
      <c r="Y22" s="167" t="str">
        <f t="shared" si="16"/>
        <v/>
      </c>
      <c r="Z22" s="167" t="str">
        <f t="shared" ca="1" si="3"/>
        <v/>
      </c>
      <c r="AA22" s="167" t="str">
        <f t="shared" ca="1" si="17"/>
        <v/>
      </c>
      <c r="AB22" s="223" t="b">
        <f t="shared" si="18"/>
        <v>1</v>
      </c>
      <c r="AC22" s="223" t="b">
        <f t="shared" si="19"/>
        <v>1</v>
      </c>
      <c r="AD22" s="223" t="b">
        <f t="shared" si="20"/>
        <v>1</v>
      </c>
      <c r="AE22" s="223" t="b">
        <f t="shared" si="21"/>
        <v>1</v>
      </c>
      <c r="AF22" s="252" t="str">
        <f t="shared" ca="1" si="22"/>
        <v/>
      </c>
      <c r="AG22" s="420"/>
    </row>
    <row r="23" spans="1:33" x14ac:dyDescent="0.3">
      <c r="A23" s="260">
        <f t="shared" ca="1" si="4"/>
        <v>-1</v>
      </c>
      <c r="B23" s="261" t="str" cm="1">
        <f t="array" ref="B23">IF(NOT(ISNA(_xlfn.XLOOKUP(I23,T11_AusBerSort,T11_AusBerSort))),"A",IF(NOT(ISNA(VLOOKUP(I23,T11_EinBerSort,T11_EinBerSort))),"E",""))</f>
        <v/>
      </c>
      <c r="C23" s="265" t="s">
        <v>191</v>
      </c>
      <c r="D23" s="262">
        <f t="shared" si="23"/>
        <v>10</v>
      </c>
      <c r="E23" s="260">
        <f t="shared" ca="1" si="5"/>
        <v>-1</v>
      </c>
      <c r="F23" s="18"/>
      <c r="G23" s="18"/>
      <c r="H23" s="18"/>
      <c r="I23" s="18"/>
      <c r="J23" s="18"/>
      <c r="K23" s="21"/>
      <c r="M23" s="222" t="str">
        <f t="shared" si="6"/>
        <v>000000</v>
      </c>
      <c r="N23" s="222">
        <f t="shared" si="7"/>
        <v>0</v>
      </c>
      <c r="O23" s="222" t="b">
        <f t="shared" si="8"/>
        <v>1</v>
      </c>
      <c r="P23" s="222" t="b">
        <f t="shared" si="9"/>
        <v>1</v>
      </c>
      <c r="Q23" s="222" t="b">
        <f t="shared" si="10"/>
        <v>1</v>
      </c>
      <c r="R23" s="222" t="b">
        <f t="shared" si="11"/>
        <v>1</v>
      </c>
      <c r="S23" s="222" t="b">
        <f t="shared" si="12"/>
        <v>1</v>
      </c>
      <c r="T23" s="222" t="b">
        <f t="shared" si="13"/>
        <v>1</v>
      </c>
      <c r="U23" s="222" t="b">
        <f t="shared" si="14"/>
        <v>0</v>
      </c>
      <c r="V23" s="167" t="e" cm="1">
        <f t="array" aca="1" ref="V23" ca="1">IFERROR(_xlfn.XLOOKUP(J23,INDIRECT(SUBSTITUTE(SUBSTITUTE(SUBSTITUTE(I23,"/","_"),"-","Y")," ","X")),INDIRECT(SUBSTITUTE(SUBSTITUTE(SUBSTITUTE(I23,"/","_"),"-","Y")," ","X"))),_xlfn.XLOOKUP(J23,INDIRECT(SUBSTITUTE(SUBSTITUTE(SUBSTITUTE(I23,"/","_"),"-","Y")," ","X")),INDIRECT(SUBSTITUTE(SUBSTITUTE(SUBSTITUTE(I23,"/","_"),"-","Y")," ","X"))))</f>
        <v>#REF!</v>
      </c>
      <c r="W23" s="222">
        <f t="shared" ca="1" si="2"/>
        <v>-1</v>
      </c>
      <c r="X23" s="167" t="e">
        <f t="shared" ca="1" si="15"/>
        <v>#REF!</v>
      </c>
      <c r="Y23" s="167" t="str">
        <f t="shared" si="16"/>
        <v/>
      </c>
      <c r="Z23" s="167" t="str">
        <f t="shared" ca="1" si="3"/>
        <v/>
      </c>
      <c r="AA23" s="167" t="str">
        <f t="shared" ca="1" si="17"/>
        <v/>
      </c>
      <c r="AB23" s="223" t="b">
        <f t="shared" si="18"/>
        <v>1</v>
      </c>
      <c r="AC23" s="223" t="b">
        <f t="shared" si="19"/>
        <v>1</v>
      </c>
      <c r="AD23" s="223" t="b">
        <f t="shared" si="20"/>
        <v>1</v>
      </c>
      <c r="AE23" s="223" t="b">
        <f t="shared" si="21"/>
        <v>1</v>
      </c>
      <c r="AF23" s="252" t="str">
        <f t="shared" ca="1" si="22"/>
        <v/>
      </c>
      <c r="AG23" s="420"/>
    </row>
    <row r="24" spans="1:33" x14ac:dyDescent="0.3">
      <c r="A24" s="260">
        <f t="shared" ca="1" si="4"/>
        <v>-1</v>
      </c>
      <c r="B24" s="261" t="str" cm="1">
        <f t="array" ref="B24">IF(NOT(ISNA(_xlfn.XLOOKUP(I24,T11_AusBerSort,T11_AusBerSort))),"A",IF(NOT(ISNA(VLOOKUP(I24,T11_EinBerSort,T11_EinBerSort))),"E",""))</f>
        <v/>
      </c>
      <c r="C24" s="265" t="s">
        <v>191</v>
      </c>
      <c r="D24" s="262">
        <f t="shared" si="23"/>
        <v>11</v>
      </c>
      <c r="E24" s="260">
        <f t="shared" ca="1" si="5"/>
        <v>-1</v>
      </c>
      <c r="F24" s="18"/>
      <c r="G24" s="18"/>
      <c r="H24" s="18"/>
      <c r="I24" s="18"/>
      <c r="J24" s="18"/>
      <c r="K24" s="21"/>
      <c r="M24" s="222" t="str">
        <f t="shared" si="6"/>
        <v>000000</v>
      </c>
      <c r="N24" s="222">
        <f t="shared" si="7"/>
        <v>0</v>
      </c>
      <c r="O24" s="222" t="b">
        <f t="shared" si="8"/>
        <v>1</v>
      </c>
      <c r="P24" s="222" t="b">
        <f t="shared" si="9"/>
        <v>1</v>
      </c>
      <c r="Q24" s="222" t="b">
        <f t="shared" si="10"/>
        <v>1</v>
      </c>
      <c r="R24" s="222" t="b">
        <f t="shared" si="11"/>
        <v>1</v>
      </c>
      <c r="S24" s="222" t="b">
        <f t="shared" si="12"/>
        <v>1</v>
      </c>
      <c r="T24" s="222" t="b">
        <f t="shared" si="13"/>
        <v>1</v>
      </c>
      <c r="U24" s="222" t="b">
        <f t="shared" si="14"/>
        <v>0</v>
      </c>
      <c r="V24" s="167" t="e" cm="1">
        <f t="array" aca="1" ref="V24" ca="1">IFERROR(_xlfn.XLOOKUP(J24,INDIRECT(SUBSTITUTE(SUBSTITUTE(SUBSTITUTE(I24,"/","_"),"-","Y")," ","X")),INDIRECT(SUBSTITUTE(SUBSTITUTE(SUBSTITUTE(I24,"/","_"),"-","Y")," ","X"))),_xlfn.XLOOKUP(J24,INDIRECT(SUBSTITUTE(SUBSTITUTE(SUBSTITUTE(I24,"/","_"),"-","Y")," ","X")),INDIRECT(SUBSTITUTE(SUBSTITUTE(SUBSTITUTE(I24,"/","_"),"-","Y")," ","X"))))</f>
        <v>#REF!</v>
      </c>
      <c r="W24" s="222">
        <f t="shared" ca="1" si="2"/>
        <v>-1</v>
      </c>
      <c r="X24" s="167" t="e">
        <f t="shared" ca="1" si="15"/>
        <v>#REF!</v>
      </c>
      <c r="Y24" s="167" t="str">
        <f t="shared" si="16"/>
        <v/>
      </c>
      <c r="Z24" s="167" t="str">
        <f t="shared" ca="1" si="3"/>
        <v/>
      </c>
      <c r="AA24" s="167" t="str">
        <f t="shared" ca="1" si="17"/>
        <v/>
      </c>
      <c r="AB24" s="223" t="b">
        <f t="shared" si="18"/>
        <v>1</v>
      </c>
      <c r="AC24" s="223" t="b">
        <f t="shared" si="19"/>
        <v>1</v>
      </c>
      <c r="AD24" s="223" t="b">
        <f t="shared" si="20"/>
        <v>1</v>
      </c>
      <c r="AE24" s="223" t="b">
        <f t="shared" si="21"/>
        <v>1</v>
      </c>
      <c r="AF24" s="252" t="str">
        <f t="shared" ca="1" si="22"/>
        <v/>
      </c>
      <c r="AG24" s="420"/>
    </row>
    <row r="25" spans="1:33" x14ac:dyDescent="0.3">
      <c r="A25" s="260">
        <f t="shared" ca="1" si="4"/>
        <v>-1</v>
      </c>
      <c r="B25" s="261" t="str" cm="1">
        <f t="array" ref="B25">IF(NOT(ISNA(_xlfn.XLOOKUP(I25,T11_AusBerSort,T11_AusBerSort))),"A",IF(NOT(ISNA(VLOOKUP(I25,T11_EinBerSort,T11_EinBerSort))),"E",""))</f>
        <v/>
      </c>
      <c r="C25" s="265" t="s">
        <v>191</v>
      </c>
      <c r="D25" s="262">
        <f t="shared" si="23"/>
        <v>12</v>
      </c>
      <c r="E25" s="260">
        <f t="shared" ca="1" si="5"/>
        <v>-1</v>
      </c>
      <c r="F25" s="18"/>
      <c r="G25" s="18"/>
      <c r="H25" s="18"/>
      <c r="I25" s="18"/>
      <c r="J25" s="18"/>
      <c r="K25" s="21"/>
      <c r="M25" s="222" t="str">
        <f t="shared" si="6"/>
        <v>000000</v>
      </c>
      <c r="N25" s="222">
        <f t="shared" si="7"/>
        <v>0</v>
      </c>
      <c r="O25" s="222" t="b">
        <f t="shared" si="8"/>
        <v>1</v>
      </c>
      <c r="P25" s="222" t="b">
        <f t="shared" si="9"/>
        <v>1</v>
      </c>
      <c r="Q25" s="222" t="b">
        <f t="shared" si="10"/>
        <v>1</v>
      </c>
      <c r="R25" s="222" t="b">
        <f t="shared" si="11"/>
        <v>1</v>
      </c>
      <c r="S25" s="222" t="b">
        <f t="shared" si="12"/>
        <v>1</v>
      </c>
      <c r="T25" s="222" t="b">
        <f t="shared" si="13"/>
        <v>1</v>
      </c>
      <c r="U25" s="222" t="b">
        <f t="shared" si="14"/>
        <v>0</v>
      </c>
      <c r="V25" s="167" t="e" cm="1">
        <f t="array" aca="1" ref="V25" ca="1">IFERROR(_xlfn.XLOOKUP(J25,INDIRECT(SUBSTITUTE(SUBSTITUTE(SUBSTITUTE(I25,"/","_"),"-","Y")," ","X")),INDIRECT(SUBSTITUTE(SUBSTITUTE(SUBSTITUTE(I25,"/","_"),"-","Y")," ","X"))),_xlfn.XLOOKUP(J25,INDIRECT(SUBSTITUTE(SUBSTITUTE(SUBSTITUTE(I25,"/","_"),"-","Y")," ","X")),INDIRECT(SUBSTITUTE(SUBSTITUTE(SUBSTITUTE(I25,"/","_"),"-","Y")," ","X"))))</f>
        <v>#REF!</v>
      </c>
      <c r="W25" s="222">
        <f t="shared" ca="1" si="2"/>
        <v>-1</v>
      </c>
      <c r="X25" s="167" t="e">
        <f t="shared" ca="1" si="15"/>
        <v>#REF!</v>
      </c>
      <c r="Y25" s="167" t="str">
        <f t="shared" si="16"/>
        <v/>
      </c>
      <c r="Z25" s="167" t="str">
        <f t="shared" ca="1" si="3"/>
        <v/>
      </c>
      <c r="AA25" s="167" t="str">
        <f t="shared" ca="1" si="17"/>
        <v/>
      </c>
      <c r="AB25" s="223" t="b">
        <f t="shared" si="18"/>
        <v>1</v>
      </c>
      <c r="AC25" s="223" t="b">
        <f t="shared" si="19"/>
        <v>1</v>
      </c>
      <c r="AD25" s="223" t="b">
        <f t="shared" si="20"/>
        <v>1</v>
      </c>
      <c r="AE25" s="223" t="b">
        <f t="shared" si="21"/>
        <v>1</v>
      </c>
      <c r="AF25" s="252" t="str">
        <f t="shared" ca="1" si="22"/>
        <v/>
      </c>
      <c r="AG25" s="420"/>
    </row>
    <row r="26" spans="1:33" x14ac:dyDescent="0.3">
      <c r="A26" s="260">
        <f t="shared" ca="1" si="4"/>
        <v>-1</v>
      </c>
      <c r="B26" s="261" t="str" cm="1">
        <f t="array" ref="B26">IF(NOT(ISNA(_xlfn.XLOOKUP(I26,T11_AusBerSort,T11_AusBerSort))),"A",IF(NOT(ISNA(VLOOKUP(I26,T11_EinBerSort,T11_EinBerSort))),"E",""))</f>
        <v/>
      </c>
      <c r="C26" s="265" t="s">
        <v>191</v>
      </c>
      <c r="D26" s="262">
        <f t="shared" si="23"/>
        <v>13</v>
      </c>
      <c r="E26" s="260">
        <f t="shared" ca="1" si="5"/>
        <v>-1</v>
      </c>
      <c r="F26" s="18"/>
      <c r="G26" s="18"/>
      <c r="H26" s="18"/>
      <c r="I26" s="18"/>
      <c r="J26" s="18"/>
      <c r="K26" s="21"/>
      <c r="M26" s="222" t="str">
        <f t="shared" si="6"/>
        <v>000000</v>
      </c>
      <c r="N26" s="222">
        <f t="shared" si="7"/>
        <v>0</v>
      </c>
      <c r="O26" s="222" t="b">
        <f t="shared" si="8"/>
        <v>1</v>
      </c>
      <c r="P26" s="222" t="b">
        <f t="shared" si="9"/>
        <v>1</v>
      </c>
      <c r="Q26" s="222" t="b">
        <f t="shared" si="10"/>
        <v>1</v>
      </c>
      <c r="R26" s="222" t="b">
        <f t="shared" si="11"/>
        <v>1</v>
      </c>
      <c r="S26" s="222" t="b">
        <f t="shared" si="12"/>
        <v>1</v>
      </c>
      <c r="T26" s="222" t="b">
        <f t="shared" si="13"/>
        <v>1</v>
      </c>
      <c r="U26" s="222" t="b">
        <f t="shared" si="14"/>
        <v>0</v>
      </c>
      <c r="V26" s="167" t="e" cm="1">
        <f t="array" aca="1" ref="V26" ca="1">IFERROR(_xlfn.XLOOKUP(J26,INDIRECT(SUBSTITUTE(SUBSTITUTE(SUBSTITUTE(I26,"/","_"),"-","Y")," ","X")),INDIRECT(SUBSTITUTE(SUBSTITUTE(SUBSTITUTE(I26,"/","_"),"-","Y")," ","X"))),_xlfn.XLOOKUP(J26,INDIRECT(SUBSTITUTE(SUBSTITUTE(SUBSTITUTE(I26,"/","_"),"-","Y")," ","X")),INDIRECT(SUBSTITUTE(SUBSTITUTE(SUBSTITUTE(I26,"/","_"),"-","Y")," ","X"))))</f>
        <v>#REF!</v>
      </c>
      <c r="W26" s="222">
        <f t="shared" ca="1" si="2"/>
        <v>-1</v>
      </c>
      <c r="X26" s="167" t="e">
        <f t="shared" ca="1" si="15"/>
        <v>#REF!</v>
      </c>
      <c r="Y26" s="167" t="str">
        <f t="shared" si="16"/>
        <v/>
      </c>
      <c r="Z26" s="167" t="str">
        <f t="shared" ca="1" si="3"/>
        <v/>
      </c>
      <c r="AA26" s="167" t="str">
        <f t="shared" ca="1" si="17"/>
        <v/>
      </c>
      <c r="AB26" s="223" t="b">
        <f t="shared" si="18"/>
        <v>1</v>
      </c>
      <c r="AC26" s="223" t="b">
        <f t="shared" si="19"/>
        <v>1</v>
      </c>
      <c r="AD26" s="223" t="b">
        <f t="shared" si="20"/>
        <v>1</v>
      </c>
      <c r="AE26" s="223" t="b">
        <f t="shared" si="21"/>
        <v>1</v>
      </c>
      <c r="AF26" s="252" t="str">
        <f t="shared" ca="1" si="22"/>
        <v/>
      </c>
      <c r="AG26" s="420"/>
    </row>
    <row r="27" spans="1:33" x14ac:dyDescent="0.3">
      <c r="A27" s="260">
        <f t="shared" ca="1" si="4"/>
        <v>-1</v>
      </c>
      <c r="B27" s="261" t="str" cm="1">
        <f t="array" ref="B27">IF(NOT(ISNA(_xlfn.XLOOKUP(I27,T11_AusBerSort,T11_AusBerSort))),"A",IF(NOT(ISNA(VLOOKUP(I27,T11_EinBerSort,T11_EinBerSort))),"E",""))</f>
        <v/>
      </c>
      <c r="C27" s="265" t="s">
        <v>191</v>
      </c>
      <c r="D27" s="262">
        <f t="shared" si="23"/>
        <v>14</v>
      </c>
      <c r="E27" s="260">
        <f t="shared" ca="1" si="5"/>
        <v>-1</v>
      </c>
      <c r="F27" s="18"/>
      <c r="G27" s="18"/>
      <c r="H27" s="18"/>
      <c r="I27" s="18"/>
      <c r="J27" s="18"/>
      <c r="K27" s="21"/>
      <c r="M27" s="222" t="str">
        <f t="shared" si="6"/>
        <v>000000</v>
      </c>
      <c r="N27" s="222">
        <f t="shared" si="7"/>
        <v>0</v>
      </c>
      <c r="O27" s="222" t="b">
        <f t="shared" si="8"/>
        <v>1</v>
      </c>
      <c r="P27" s="222" t="b">
        <f t="shared" si="9"/>
        <v>1</v>
      </c>
      <c r="Q27" s="222" t="b">
        <f t="shared" si="10"/>
        <v>1</v>
      </c>
      <c r="R27" s="222" t="b">
        <f t="shared" si="11"/>
        <v>1</v>
      </c>
      <c r="S27" s="222" t="b">
        <f t="shared" si="12"/>
        <v>1</v>
      </c>
      <c r="T27" s="222" t="b">
        <f t="shared" si="13"/>
        <v>1</v>
      </c>
      <c r="U27" s="222" t="b">
        <f t="shared" si="14"/>
        <v>0</v>
      </c>
      <c r="V27" s="167" t="e" cm="1">
        <f t="array" aca="1" ref="V27" ca="1">IFERROR(_xlfn.XLOOKUP(J27,INDIRECT(SUBSTITUTE(SUBSTITUTE(SUBSTITUTE(I27,"/","_"),"-","Y")," ","X")),INDIRECT(SUBSTITUTE(SUBSTITUTE(SUBSTITUTE(I27,"/","_"),"-","Y")," ","X"))),_xlfn.XLOOKUP(J27,INDIRECT(SUBSTITUTE(SUBSTITUTE(SUBSTITUTE(I27,"/","_"),"-","Y")," ","X")),INDIRECT(SUBSTITUTE(SUBSTITUTE(SUBSTITUTE(I27,"/","_"),"-","Y")," ","X"))))</f>
        <v>#REF!</v>
      </c>
      <c r="W27" s="222">
        <f t="shared" ca="1" si="2"/>
        <v>-1</v>
      </c>
      <c r="X27" s="167" t="e">
        <f t="shared" ca="1" si="15"/>
        <v>#REF!</v>
      </c>
      <c r="Y27" s="167" t="str">
        <f t="shared" si="16"/>
        <v/>
      </c>
      <c r="Z27" s="167" t="str">
        <f t="shared" ca="1" si="3"/>
        <v/>
      </c>
      <c r="AA27" s="167" t="str">
        <f t="shared" ca="1" si="17"/>
        <v/>
      </c>
      <c r="AB27" s="223" t="b">
        <f t="shared" si="18"/>
        <v>1</v>
      </c>
      <c r="AC27" s="223" t="b">
        <f t="shared" si="19"/>
        <v>1</v>
      </c>
      <c r="AD27" s="223" t="b">
        <f t="shared" si="20"/>
        <v>1</v>
      </c>
      <c r="AE27" s="223" t="b">
        <f t="shared" si="21"/>
        <v>1</v>
      </c>
      <c r="AF27" s="252" t="str">
        <f t="shared" ca="1" si="22"/>
        <v/>
      </c>
      <c r="AG27" s="420"/>
    </row>
    <row r="28" spans="1:33" x14ac:dyDescent="0.3">
      <c r="A28" s="260">
        <f t="shared" ca="1" si="4"/>
        <v>-1</v>
      </c>
      <c r="B28" s="261" t="str" cm="1">
        <f t="array" ref="B28">IF(NOT(ISNA(_xlfn.XLOOKUP(I28,T11_AusBerSort,T11_AusBerSort))),"A",IF(NOT(ISNA(VLOOKUP(I28,T11_EinBerSort,T11_EinBerSort))),"E",""))</f>
        <v/>
      </c>
      <c r="C28" s="265" t="s">
        <v>191</v>
      </c>
      <c r="D28" s="262">
        <f t="shared" si="23"/>
        <v>15</v>
      </c>
      <c r="E28" s="260">
        <f t="shared" ca="1" si="5"/>
        <v>-1</v>
      </c>
      <c r="F28" s="18"/>
      <c r="G28" s="18"/>
      <c r="H28" s="18"/>
      <c r="I28" s="18"/>
      <c r="J28" s="18"/>
      <c r="K28" s="21"/>
      <c r="M28" s="222" t="str">
        <f t="shared" si="6"/>
        <v>000000</v>
      </c>
      <c r="N28" s="222">
        <f t="shared" si="7"/>
        <v>0</v>
      </c>
      <c r="O28" s="222" t="b">
        <f t="shared" si="8"/>
        <v>1</v>
      </c>
      <c r="P28" s="222" t="b">
        <f t="shared" si="9"/>
        <v>1</v>
      </c>
      <c r="Q28" s="222" t="b">
        <f t="shared" si="10"/>
        <v>1</v>
      </c>
      <c r="R28" s="222" t="b">
        <f t="shared" si="11"/>
        <v>1</v>
      </c>
      <c r="S28" s="222" t="b">
        <f t="shared" si="12"/>
        <v>1</v>
      </c>
      <c r="T28" s="222" t="b">
        <f t="shared" si="13"/>
        <v>1</v>
      </c>
      <c r="U28" s="222" t="b">
        <f t="shared" si="14"/>
        <v>0</v>
      </c>
      <c r="V28" s="167" t="e" cm="1">
        <f t="array" aca="1" ref="V28" ca="1">IFERROR(_xlfn.XLOOKUP(J28,INDIRECT(SUBSTITUTE(SUBSTITUTE(SUBSTITUTE(I28,"/","_"),"-","Y")," ","X")),INDIRECT(SUBSTITUTE(SUBSTITUTE(SUBSTITUTE(I28,"/","_"),"-","Y")," ","X"))),_xlfn.XLOOKUP(J28,INDIRECT(SUBSTITUTE(SUBSTITUTE(SUBSTITUTE(I28,"/","_"),"-","Y")," ","X")),INDIRECT(SUBSTITUTE(SUBSTITUTE(SUBSTITUTE(I28,"/","_"),"-","Y")," ","X"))))</f>
        <v>#REF!</v>
      </c>
      <c r="W28" s="222">
        <f t="shared" ca="1" si="2"/>
        <v>-1</v>
      </c>
      <c r="X28" s="167" t="e">
        <f t="shared" ca="1" si="15"/>
        <v>#REF!</v>
      </c>
      <c r="Y28" s="167" t="str">
        <f t="shared" si="16"/>
        <v/>
      </c>
      <c r="Z28" s="167" t="str">
        <f t="shared" ca="1" si="3"/>
        <v/>
      </c>
      <c r="AA28" s="167" t="str">
        <f t="shared" ca="1" si="17"/>
        <v/>
      </c>
      <c r="AB28" s="223" t="b">
        <f t="shared" si="18"/>
        <v>1</v>
      </c>
      <c r="AC28" s="223" t="b">
        <f t="shared" si="19"/>
        <v>1</v>
      </c>
      <c r="AD28" s="223" t="b">
        <f t="shared" si="20"/>
        <v>1</v>
      </c>
      <c r="AE28" s="223" t="b">
        <f t="shared" si="21"/>
        <v>1</v>
      </c>
      <c r="AF28" s="252" t="str">
        <f t="shared" ca="1" si="22"/>
        <v/>
      </c>
      <c r="AG28" s="420"/>
    </row>
    <row r="29" spans="1:33" x14ac:dyDescent="0.3">
      <c r="A29" s="260">
        <f t="shared" ca="1" si="4"/>
        <v>-1</v>
      </c>
      <c r="B29" s="261" t="str" cm="1">
        <f t="array" ref="B29">IF(NOT(ISNA(_xlfn.XLOOKUP(I29,T11_AusBerSort,T11_AusBerSort))),"A",IF(NOT(ISNA(VLOOKUP(I29,T11_EinBerSort,T11_EinBerSort))),"E",""))</f>
        <v/>
      </c>
      <c r="C29" s="265" t="s">
        <v>191</v>
      </c>
      <c r="D29" s="262">
        <f t="shared" si="23"/>
        <v>16</v>
      </c>
      <c r="E29" s="260">
        <f t="shared" ca="1" si="5"/>
        <v>-1</v>
      </c>
      <c r="F29" s="18"/>
      <c r="G29" s="18"/>
      <c r="H29" s="18"/>
      <c r="I29" s="18"/>
      <c r="J29" s="18"/>
      <c r="K29" s="21"/>
      <c r="M29" s="222" t="str">
        <f t="shared" si="6"/>
        <v>000000</v>
      </c>
      <c r="N29" s="222">
        <f t="shared" si="7"/>
        <v>0</v>
      </c>
      <c r="O29" s="222" t="b">
        <f t="shared" si="8"/>
        <v>1</v>
      </c>
      <c r="P29" s="222" t="b">
        <f t="shared" si="9"/>
        <v>1</v>
      </c>
      <c r="Q29" s="222" t="b">
        <f t="shared" si="10"/>
        <v>1</v>
      </c>
      <c r="R29" s="222" t="b">
        <f t="shared" si="11"/>
        <v>1</v>
      </c>
      <c r="S29" s="222" t="b">
        <f t="shared" si="12"/>
        <v>1</v>
      </c>
      <c r="T29" s="222" t="b">
        <f t="shared" si="13"/>
        <v>1</v>
      </c>
      <c r="U29" s="222" t="b">
        <f t="shared" si="14"/>
        <v>0</v>
      </c>
      <c r="V29" s="167" t="e" cm="1">
        <f t="array" aca="1" ref="V29" ca="1">IFERROR(_xlfn.XLOOKUP(J29,INDIRECT(SUBSTITUTE(SUBSTITUTE(SUBSTITUTE(I29,"/","_"),"-","Y")," ","X")),INDIRECT(SUBSTITUTE(SUBSTITUTE(SUBSTITUTE(I29,"/","_"),"-","Y")," ","X"))),_xlfn.XLOOKUP(J29,INDIRECT(SUBSTITUTE(SUBSTITUTE(SUBSTITUTE(I29,"/","_"),"-","Y")," ","X")),INDIRECT(SUBSTITUTE(SUBSTITUTE(SUBSTITUTE(I29,"/","_"),"-","Y")," ","X"))))</f>
        <v>#REF!</v>
      </c>
      <c r="W29" s="222">
        <f t="shared" ca="1" si="2"/>
        <v>-1</v>
      </c>
      <c r="X29" s="167" t="e">
        <f t="shared" ca="1" si="15"/>
        <v>#REF!</v>
      </c>
      <c r="Y29" s="167" t="str">
        <f t="shared" si="16"/>
        <v/>
      </c>
      <c r="Z29" s="167" t="str">
        <f t="shared" ca="1" si="3"/>
        <v/>
      </c>
      <c r="AA29" s="167" t="str">
        <f t="shared" ca="1" si="17"/>
        <v/>
      </c>
      <c r="AB29" s="223" t="b">
        <f t="shared" si="18"/>
        <v>1</v>
      </c>
      <c r="AC29" s="223" t="b">
        <f t="shared" si="19"/>
        <v>1</v>
      </c>
      <c r="AD29" s="223" t="b">
        <f t="shared" si="20"/>
        <v>1</v>
      </c>
      <c r="AE29" s="223" t="b">
        <f t="shared" si="21"/>
        <v>1</v>
      </c>
      <c r="AF29" s="252" t="str">
        <f t="shared" ca="1" si="22"/>
        <v/>
      </c>
      <c r="AG29" s="420"/>
    </row>
    <row r="30" spans="1:33" x14ac:dyDescent="0.3">
      <c r="A30" s="260">
        <f t="shared" ca="1" si="4"/>
        <v>-1</v>
      </c>
      <c r="B30" s="261" t="str" cm="1">
        <f t="array" ref="B30">IF(NOT(ISNA(_xlfn.XLOOKUP(I30,T11_AusBerSort,T11_AusBerSort))),"A",IF(NOT(ISNA(VLOOKUP(I30,T11_EinBerSort,T11_EinBerSort))),"E",""))</f>
        <v/>
      </c>
      <c r="C30" s="265" t="s">
        <v>191</v>
      </c>
      <c r="D30" s="262">
        <f t="shared" si="23"/>
        <v>17</v>
      </c>
      <c r="E30" s="260">
        <f t="shared" ca="1" si="5"/>
        <v>-1</v>
      </c>
      <c r="F30" s="18"/>
      <c r="G30" s="18"/>
      <c r="H30" s="18"/>
      <c r="I30" s="18"/>
      <c r="J30" s="18"/>
      <c r="K30" s="21"/>
      <c r="M30" s="222" t="str">
        <f t="shared" si="6"/>
        <v>000000</v>
      </c>
      <c r="N30" s="222">
        <f t="shared" si="7"/>
        <v>0</v>
      </c>
      <c r="O30" s="222" t="b">
        <f t="shared" si="8"/>
        <v>1</v>
      </c>
      <c r="P30" s="222" t="b">
        <f t="shared" si="9"/>
        <v>1</v>
      </c>
      <c r="Q30" s="222" t="b">
        <f t="shared" si="10"/>
        <v>1</v>
      </c>
      <c r="R30" s="222" t="b">
        <f t="shared" si="11"/>
        <v>1</v>
      </c>
      <c r="S30" s="222" t="b">
        <f t="shared" si="12"/>
        <v>1</v>
      </c>
      <c r="T30" s="222" t="b">
        <f t="shared" si="13"/>
        <v>1</v>
      </c>
      <c r="U30" s="222" t="b">
        <f t="shared" si="14"/>
        <v>0</v>
      </c>
      <c r="V30" s="167" t="e" cm="1">
        <f t="array" aca="1" ref="V30" ca="1">IFERROR(_xlfn.XLOOKUP(J30,INDIRECT(SUBSTITUTE(SUBSTITUTE(SUBSTITUTE(I30,"/","_"),"-","Y")," ","X")),INDIRECT(SUBSTITUTE(SUBSTITUTE(SUBSTITUTE(I30,"/","_"),"-","Y")," ","X"))),_xlfn.XLOOKUP(J30,INDIRECT(SUBSTITUTE(SUBSTITUTE(SUBSTITUTE(I30,"/","_"),"-","Y")," ","X")),INDIRECT(SUBSTITUTE(SUBSTITUTE(SUBSTITUTE(I30,"/","_"),"-","Y")," ","X"))))</f>
        <v>#REF!</v>
      </c>
      <c r="W30" s="222">
        <f t="shared" ca="1" si="2"/>
        <v>-1</v>
      </c>
      <c r="X30" s="167" t="e">
        <f t="shared" ca="1" si="15"/>
        <v>#REF!</v>
      </c>
      <c r="Y30" s="167" t="str">
        <f t="shared" si="16"/>
        <v/>
      </c>
      <c r="Z30" s="167" t="str">
        <f t="shared" ca="1" si="3"/>
        <v/>
      </c>
      <c r="AA30" s="167" t="str">
        <f t="shared" ca="1" si="17"/>
        <v/>
      </c>
      <c r="AB30" s="223" t="b">
        <f t="shared" si="18"/>
        <v>1</v>
      </c>
      <c r="AC30" s="223" t="b">
        <f t="shared" si="19"/>
        <v>1</v>
      </c>
      <c r="AD30" s="223" t="b">
        <f t="shared" si="20"/>
        <v>1</v>
      </c>
      <c r="AE30" s="223" t="b">
        <f t="shared" si="21"/>
        <v>1</v>
      </c>
      <c r="AF30" s="252" t="str">
        <f t="shared" ca="1" si="22"/>
        <v/>
      </c>
      <c r="AG30" s="420"/>
    </row>
    <row r="31" spans="1:33" x14ac:dyDescent="0.3">
      <c r="A31" s="260">
        <f t="shared" ca="1" si="4"/>
        <v>-1</v>
      </c>
      <c r="B31" s="261" t="str" cm="1">
        <f t="array" ref="B31">IF(NOT(ISNA(_xlfn.XLOOKUP(I31,T11_AusBerSort,T11_AusBerSort))),"A",IF(NOT(ISNA(VLOOKUP(I31,T11_EinBerSort,T11_EinBerSort))),"E",""))</f>
        <v/>
      </c>
      <c r="C31" s="265" t="s">
        <v>191</v>
      </c>
      <c r="D31" s="262">
        <f t="shared" si="23"/>
        <v>18</v>
      </c>
      <c r="E31" s="260">
        <f t="shared" ca="1" si="5"/>
        <v>-1</v>
      </c>
      <c r="F31" s="18"/>
      <c r="G31" s="18"/>
      <c r="H31" s="18"/>
      <c r="I31" s="18"/>
      <c r="J31" s="18"/>
      <c r="K31" s="21"/>
      <c r="M31" s="222" t="str">
        <f t="shared" si="6"/>
        <v>000000</v>
      </c>
      <c r="N31" s="222">
        <f t="shared" si="7"/>
        <v>0</v>
      </c>
      <c r="O31" s="222" t="b">
        <f t="shared" si="8"/>
        <v>1</v>
      </c>
      <c r="P31" s="222" t="b">
        <f t="shared" si="9"/>
        <v>1</v>
      </c>
      <c r="Q31" s="222" t="b">
        <f t="shared" si="10"/>
        <v>1</v>
      </c>
      <c r="R31" s="222" t="b">
        <f t="shared" si="11"/>
        <v>1</v>
      </c>
      <c r="S31" s="222" t="b">
        <f t="shared" si="12"/>
        <v>1</v>
      </c>
      <c r="T31" s="222" t="b">
        <f t="shared" si="13"/>
        <v>1</v>
      </c>
      <c r="U31" s="222" t="b">
        <f t="shared" si="14"/>
        <v>0</v>
      </c>
      <c r="V31" s="167" t="e" cm="1">
        <f t="array" aca="1" ref="V31" ca="1">IFERROR(_xlfn.XLOOKUP(J31,INDIRECT(SUBSTITUTE(SUBSTITUTE(SUBSTITUTE(I31,"/","_"),"-","Y")," ","X")),INDIRECT(SUBSTITUTE(SUBSTITUTE(SUBSTITUTE(I31,"/","_"),"-","Y")," ","X"))),_xlfn.XLOOKUP(J31,INDIRECT(SUBSTITUTE(SUBSTITUTE(SUBSTITUTE(I31,"/","_"),"-","Y")," ","X")),INDIRECT(SUBSTITUTE(SUBSTITUTE(SUBSTITUTE(I31,"/","_"),"-","Y")," ","X"))))</f>
        <v>#REF!</v>
      </c>
      <c r="W31" s="222">
        <f t="shared" ca="1" si="2"/>
        <v>-1</v>
      </c>
      <c r="X31" s="167" t="e">
        <f t="shared" ca="1" si="15"/>
        <v>#REF!</v>
      </c>
      <c r="Y31" s="167" t="str">
        <f t="shared" si="16"/>
        <v/>
      </c>
      <c r="Z31" s="167" t="str">
        <f t="shared" ca="1" si="3"/>
        <v/>
      </c>
      <c r="AA31" s="167" t="str">
        <f t="shared" ca="1" si="17"/>
        <v/>
      </c>
      <c r="AB31" s="223" t="b">
        <f t="shared" si="18"/>
        <v>1</v>
      </c>
      <c r="AC31" s="223" t="b">
        <f t="shared" si="19"/>
        <v>1</v>
      </c>
      <c r="AD31" s="223" t="b">
        <f t="shared" si="20"/>
        <v>1</v>
      </c>
      <c r="AE31" s="223" t="b">
        <f t="shared" si="21"/>
        <v>1</v>
      </c>
      <c r="AF31" s="252" t="str">
        <f t="shared" ca="1" si="22"/>
        <v/>
      </c>
      <c r="AG31" s="420"/>
    </row>
    <row r="32" spans="1:33" x14ac:dyDescent="0.3">
      <c r="A32" s="260">
        <f t="shared" ca="1" si="4"/>
        <v>-1</v>
      </c>
      <c r="B32" s="261" t="str" cm="1">
        <f t="array" ref="B32">IF(NOT(ISNA(_xlfn.XLOOKUP(I32,T11_AusBerSort,T11_AusBerSort))),"A",IF(NOT(ISNA(VLOOKUP(I32,T11_EinBerSort,T11_EinBerSort))),"E",""))</f>
        <v/>
      </c>
      <c r="C32" s="265" t="s">
        <v>191</v>
      </c>
      <c r="D32" s="262">
        <f t="shared" si="23"/>
        <v>19</v>
      </c>
      <c r="E32" s="260">
        <f t="shared" ca="1" si="5"/>
        <v>-1</v>
      </c>
      <c r="F32" s="18"/>
      <c r="G32" s="18"/>
      <c r="H32" s="18"/>
      <c r="I32" s="18"/>
      <c r="J32" s="18"/>
      <c r="K32" s="21"/>
      <c r="M32" s="222" t="str">
        <f t="shared" si="6"/>
        <v>000000</v>
      </c>
      <c r="N32" s="222">
        <f t="shared" si="7"/>
        <v>0</v>
      </c>
      <c r="O32" s="222" t="b">
        <f t="shared" si="8"/>
        <v>1</v>
      </c>
      <c r="P32" s="222" t="b">
        <f t="shared" si="9"/>
        <v>1</v>
      </c>
      <c r="Q32" s="222" t="b">
        <f t="shared" si="10"/>
        <v>1</v>
      </c>
      <c r="R32" s="222" t="b">
        <f t="shared" si="11"/>
        <v>1</v>
      </c>
      <c r="S32" s="222" t="b">
        <f t="shared" si="12"/>
        <v>1</v>
      </c>
      <c r="T32" s="222" t="b">
        <f t="shared" si="13"/>
        <v>1</v>
      </c>
      <c r="U32" s="222" t="b">
        <f t="shared" si="14"/>
        <v>0</v>
      </c>
      <c r="V32" s="167" t="e" cm="1">
        <f t="array" aca="1" ref="V32" ca="1">IFERROR(_xlfn.XLOOKUP(J32,INDIRECT(SUBSTITUTE(SUBSTITUTE(SUBSTITUTE(I32,"/","_"),"-","Y")," ","X")),INDIRECT(SUBSTITUTE(SUBSTITUTE(SUBSTITUTE(I32,"/","_"),"-","Y")," ","X"))),_xlfn.XLOOKUP(J32,INDIRECT(SUBSTITUTE(SUBSTITUTE(SUBSTITUTE(I32,"/","_"),"-","Y")," ","X")),INDIRECT(SUBSTITUTE(SUBSTITUTE(SUBSTITUTE(I32,"/","_"),"-","Y")," ","X"))))</f>
        <v>#REF!</v>
      </c>
      <c r="W32" s="222">
        <f t="shared" ca="1" si="2"/>
        <v>-1</v>
      </c>
      <c r="X32" s="167" t="e">
        <f t="shared" ca="1" si="15"/>
        <v>#REF!</v>
      </c>
      <c r="Y32" s="167" t="str">
        <f t="shared" si="16"/>
        <v/>
      </c>
      <c r="Z32" s="167" t="str">
        <f t="shared" ca="1" si="3"/>
        <v/>
      </c>
      <c r="AA32" s="167" t="str">
        <f t="shared" ca="1" si="17"/>
        <v/>
      </c>
      <c r="AB32" s="223" t="b">
        <f t="shared" si="18"/>
        <v>1</v>
      </c>
      <c r="AC32" s="223" t="b">
        <f t="shared" si="19"/>
        <v>1</v>
      </c>
      <c r="AD32" s="223" t="b">
        <f t="shared" si="20"/>
        <v>1</v>
      </c>
      <c r="AE32" s="223" t="b">
        <f t="shared" si="21"/>
        <v>1</v>
      </c>
      <c r="AF32" s="252" t="str">
        <f t="shared" ca="1" si="22"/>
        <v/>
      </c>
      <c r="AG32" s="420"/>
    </row>
    <row r="33" spans="1:33" x14ac:dyDescent="0.3">
      <c r="A33" s="260">
        <f t="shared" ca="1" si="4"/>
        <v>-1</v>
      </c>
      <c r="B33" s="261" t="str" cm="1">
        <f t="array" ref="B33">IF(NOT(ISNA(_xlfn.XLOOKUP(I33,T11_AusBerSort,T11_AusBerSort))),"A",IF(NOT(ISNA(VLOOKUP(I33,T11_EinBerSort,T11_EinBerSort))),"E",""))</f>
        <v/>
      </c>
      <c r="C33" s="265" t="s">
        <v>191</v>
      </c>
      <c r="D33" s="262">
        <f t="shared" si="23"/>
        <v>20</v>
      </c>
      <c r="E33" s="260">
        <f t="shared" ca="1" si="5"/>
        <v>-1</v>
      </c>
      <c r="F33" s="18"/>
      <c r="G33" s="18"/>
      <c r="H33" s="18"/>
      <c r="I33" s="18"/>
      <c r="J33" s="18"/>
      <c r="K33" s="21"/>
      <c r="M33" s="222" t="str">
        <f t="shared" si="6"/>
        <v>000000</v>
      </c>
      <c r="N33" s="222">
        <f t="shared" si="7"/>
        <v>0</v>
      </c>
      <c r="O33" s="222" t="b">
        <f t="shared" si="8"/>
        <v>1</v>
      </c>
      <c r="P33" s="222" t="b">
        <f t="shared" si="9"/>
        <v>1</v>
      </c>
      <c r="Q33" s="222" t="b">
        <f t="shared" si="10"/>
        <v>1</v>
      </c>
      <c r="R33" s="222" t="b">
        <f t="shared" si="11"/>
        <v>1</v>
      </c>
      <c r="S33" s="222" t="b">
        <f t="shared" si="12"/>
        <v>1</v>
      </c>
      <c r="T33" s="222" t="b">
        <f t="shared" si="13"/>
        <v>1</v>
      </c>
      <c r="U33" s="222" t="b">
        <f t="shared" si="14"/>
        <v>0</v>
      </c>
      <c r="V33" s="167" t="e" cm="1">
        <f t="array" aca="1" ref="V33" ca="1">IFERROR(_xlfn.XLOOKUP(J33,INDIRECT(SUBSTITUTE(SUBSTITUTE(SUBSTITUTE(I33,"/","_"),"-","Y")," ","X")),INDIRECT(SUBSTITUTE(SUBSTITUTE(SUBSTITUTE(I33,"/","_"),"-","Y")," ","X"))),_xlfn.XLOOKUP(J33,INDIRECT(SUBSTITUTE(SUBSTITUTE(SUBSTITUTE(I33,"/","_"),"-","Y")," ","X")),INDIRECT(SUBSTITUTE(SUBSTITUTE(SUBSTITUTE(I33,"/","_"),"-","Y")," ","X"))))</f>
        <v>#REF!</v>
      </c>
      <c r="W33" s="222">
        <f t="shared" ca="1" si="2"/>
        <v>-1</v>
      </c>
      <c r="X33" s="167" t="e">
        <f t="shared" ca="1" si="15"/>
        <v>#REF!</v>
      </c>
      <c r="Y33" s="167" t="str">
        <f t="shared" si="16"/>
        <v/>
      </c>
      <c r="Z33" s="167" t="str">
        <f t="shared" ca="1" si="3"/>
        <v/>
      </c>
      <c r="AA33" s="167" t="str">
        <f t="shared" ca="1" si="17"/>
        <v/>
      </c>
      <c r="AB33" s="223" t="b">
        <f t="shared" si="18"/>
        <v>1</v>
      </c>
      <c r="AC33" s="223" t="b">
        <f t="shared" si="19"/>
        <v>1</v>
      </c>
      <c r="AD33" s="223" t="b">
        <f t="shared" si="20"/>
        <v>1</v>
      </c>
      <c r="AE33" s="223" t="b">
        <f t="shared" si="21"/>
        <v>1</v>
      </c>
      <c r="AF33" s="252" t="str">
        <f t="shared" ca="1" si="22"/>
        <v/>
      </c>
      <c r="AG33" s="420"/>
    </row>
    <row r="34" spans="1:33" x14ac:dyDescent="0.3">
      <c r="A34" s="260">
        <f t="shared" ca="1" si="4"/>
        <v>-1</v>
      </c>
      <c r="B34" s="261" t="str" cm="1">
        <f t="array" ref="B34">IF(NOT(ISNA(_xlfn.XLOOKUP(I34,T11_AusBerSort,T11_AusBerSort))),"A",IF(NOT(ISNA(VLOOKUP(I34,T11_EinBerSort,T11_EinBerSort))),"E",""))</f>
        <v/>
      </c>
      <c r="C34" s="265" t="s">
        <v>191</v>
      </c>
      <c r="D34" s="262">
        <f t="shared" si="23"/>
        <v>21</v>
      </c>
      <c r="E34" s="260">
        <f t="shared" ca="1" si="5"/>
        <v>-1</v>
      </c>
      <c r="F34" s="18"/>
      <c r="G34" s="18"/>
      <c r="H34" s="18"/>
      <c r="I34" s="18"/>
      <c r="J34" s="18"/>
      <c r="K34" s="21"/>
      <c r="M34" s="222" t="str">
        <f t="shared" si="6"/>
        <v>000000</v>
      </c>
      <c r="N34" s="222">
        <f t="shared" si="7"/>
        <v>0</v>
      </c>
      <c r="O34" s="222" t="b">
        <f t="shared" si="8"/>
        <v>1</v>
      </c>
      <c r="P34" s="222" t="b">
        <f t="shared" si="9"/>
        <v>1</v>
      </c>
      <c r="Q34" s="222" t="b">
        <f t="shared" si="10"/>
        <v>1</v>
      </c>
      <c r="R34" s="222" t="b">
        <f t="shared" si="11"/>
        <v>1</v>
      </c>
      <c r="S34" s="222" t="b">
        <f t="shared" si="12"/>
        <v>1</v>
      </c>
      <c r="T34" s="222" t="b">
        <f t="shared" si="13"/>
        <v>1</v>
      </c>
      <c r="U34" s="222" t="b">
        <f t="shared" si="14"/>
        <v>0</v>
      </c>
      <c r="V34" s="167" t="e" cm="1">
        <f t="array" aca="1" ref="V34" ca="1">IFERROR(_xlfn.XLOOKUP(J34,INDIRECT(SUBSTITUTE(SUBSTITUTE(SUBSTITUTE(I34,"/","_"),"-","Y")," ","X")),INDIRECT(SUBSTITUTE(SUBSTITUTE(SUBSTITUTE(I34,"/","_"),"-","Y")," ","X"))),_xlfn.XLOOKUP(J34,INDIRECT(SUBSTITUTE(SUBSTITUTE(SUBSTITUTE(I34,"/","_"),"-","Y")," ","X")),INDIRECT(SUBSTITUTE(SUBSTITUTE(SUBSTITUTE(I34,"/","_"),"-","Y")," ","X"))))</f>
        <v>#REF!</v>
      </c>
      <c r="W34" s="222">
        <f t="shared" ca="1" si="2"/>
        <v>-1</v>
      </c>
      <c r="X34" s="167" t="e">
        <f t="shared" ca="1" si="15"/>
        <v>#REF!</v>
      </c>
      <c r="Y34" s="167" t="str">
        <f t="shared" si="16"/>
        <v/>
      </c>
      <c r="Z34" s="167" t="str">
        <f t="shared" ca="1" si="3"/>
        <v/>
      </c>
      <c r="AA34" s="167" t="str">
        <f t="shared" ca="1" si="17"/>
        <v/>
      </c>
      <c r="AB34" s="223" t="b">
        <f t="shared" si="18"/>
        <v>1</v>
      </c>
      <c r="AC34" s="223" t="b">
        <f t="shared" si="19"/>
        <v>1</v>
      </c>
      <c r="AD34" s="223" t="b">
        <f t="shared" si="20"/>
        <v>1</v>
      </c>
      <c r="AE34" s="223" t="b">
        <f t="shared" si="21"/>
        <v>1</v>
      </c>
      <c r="AF34" s="252" t="str">
        <f t="shared" ca="1" si="22"/>
        <v/>
      </c>
      <c r="AG34" s="420"/>
    </row>
    <row r="35" spans="1:33" x14ac:dyDescent="0.3">
      <c r="A35" s="260">
        <f t="shared" ca="1" si="4"/>
        <v>-1</v>
      </c>
      <c r="B35" s="261" t="str" cm="1">
        <f t="array" ref="B35">IF(NOT(ISNA(_xlfn.XLOOKUP(I35,T11_AusBerSort,T11_AusBerSort))),"A",IF(NOT(ISNA(VLOOKUP(I35,T11_EinBerSort,T11_EinBerSort))),"E",""))</f>
        <v/>
      </c>
      <c r="C35" s="265" t="s">
        <v>191</v>
      </c>
      <c r="D35" s="262">
        <f t="shared" si="23"/>
        <v>22</v>
      </c>
      <c r="E35" s="260">
        <f t="shared" ca="1" si="5"/>
        <v>-1</v>
      </c>
      <c r="F35" s="18"/>
      <c r="G35" s="18"/>
      <c r="H35" s="18"/>
      <c r="I35" s="18"/>
      <c r="J35" s="18"/>
      <c r="K35" s="21"/>
      <c r="M35" s="222" t="str">
        <f t="shared" si="6"/>
        <v>000000</v>
      </c>
      <c r="N35" s="222">
        <f t="shared" si="7"/>
        <v>0</v>
      </c>
      <c r="O35" s="222" t="b">
        <f t="shared" si="8"/>
        <v>1</v>
      </c>
      <c r="P35" s="222" t="b">
        <f t="shared" si="9"/>
        <v>1</v>
      </c>
      <c r="Q35" s="222" t="b">
        <f t="shared" si="10"/>
        <v>1</v>
      </c>
      <c r="R35" s="222" t="b">
        <f t="shared" si="11"/>
        <v>1</v>
      </c>
      <c r="S35" s="222" t="b">
        <f t="shared" si="12"/>
        <v>1</v>
      </c>
      <c r="T35" s="222" t="b">
        <f t="shared" si="13"/>
        <v>1</v>
      </c>
      <c r="U35" s="222" t="b">
        <f t="shared" si="14"/>
        <v>0</v>
      </c>
      <c r="V35" s="167" t="e" cm="1">
        <f t="array" aca="1" ref="V35" ca="1">IFERROR(_xlfn.XLOOKUP(J35,INDIRECT(SUBSTITUTE(SUBSTITUTE(SUBSTITUTE(I35,"/","_"),"-","Y")," ","X")),INDIRECT(SUBSTITUTE(SUBSTITUTE(SUBSTITUTE(I35,"/","_"),"-","Y")," ","X"))),_xlfn.XLOOKUP(J35,INDIRECT(SUBSTITUTE(SUBSTITUTE(SUBSTITUTE(I35,"/","_"),"-","Y")," ","X")),INDIRECT(SUBSTITUTE(SUBSTITUTE(SUBSTITUTE(I35,"/","_"),"-","Y")," ","X"))))</f>
        <v>#REF!</v>
      </c>
      <c r="W35" s="222">
        <f t="shared" ca="1" si="2"/>
        <v>-1</v>
      </c>
      <c r="X35" s="167" t="e">
        <f t="shared" ca="1" si="15"/>
        <v>#REF!</v>
      </c>
      <c r="Y35" s="167" t="str">
        <f t="shared" si="16"/>
        <v/>
      </c>
      <c r="Z35" s="167" t="str">
        <f t="shared" ca="1" si="3"/>
        <v/>
      </c>
      <c r="AA35" s="167" t="str">
        <f t="shared" ca="1" si="17"/>
        <v/>
      </c>
      <c r="AB35" s="223" t="b">
        <f t="shared" si="18"/>
        <v>1</v>
      </c>
      <c r="AC35" s="223" t="b">
        <f t="shared" si="19"/>
        <v>1</v>
      </c>
      <c r="AD35" s="223" t="b">
        <f t="shared" si="20"/>
        <v>1</v>
      </c>
      <c r="AE35" s="223" t="b">
        <f t="shared" si="21"/>
        <v>1</v>
      </c>
      <c r="AF35" s="252" t="str">
        <f t="shared" ca="1" si="22"/>
        <v/>
      </c>
      <c r="AG35" s="420"/>
    </row>
    <row r="36" spans="1:33" x14ac:dyDescent="0.3">
      <c r="A36" s="260">
        <f t="shared" ca="1" si="4"/>
        <v>-1</v>
      </c>
      <c r="B36" s="261" t="str" cm="1">
        <f t="array" ref="B36">IF(NOT(ISNA(_xlfn.XLOOKUP(I36,T11_AusBerSort,T11_AusBerSort))),"A",IF(NOT(ISNA(VLOOKUP(I36,T11_EinBerSort,T11_EinBerSort))),"E",""))</f>
        <v/>
      </c>
      <c r="C36" s="265" t="s">
        <v>191</v>
      </c>
      <c r="D36" s="262">
        <f t="shared" si="23"/>
        <v>23</v>
      </c>
      <c r="E36" s="260">
        <f t="shared" ca="1" si="5"/>
        <v>-1</v>
      </c>
      <c r="F36" s="18"/>
      <c r="G36" s="18"/>
      <c r="H36" s="18"/>
      <c r="I36" s="18"/>
      <c r="J36" s="18"/>
      <c r="K36" s="21"/>
      <c r="M36" s="222" t="str">
        <f t="shared" si="6"/>
        <v>000000</v>
      </c>
      <c r="N36" s="222">
        <f t="shared" si="7"/>
        <v>0</v>
      </c>
      <c r="O36" s="222" t="b">
        <f t="shared" si="8"/>
        <v>1</v>
      </c>
      <c r="P36" s="222" t="b">
        <f t="shared" si="9"/>
        <v>1</v>
      </c>
      <c r="Q36" s="222" t="b">
        <f t="shared" si="10"/>
        <v>1</v>
      </c>
      <c r="R36" s="222" t="b">
        <f t="shared" si="11"/>
        <v>1</v>
      </c>
      <c r="S36" s="222" t="b">
        <f t="shared" si="12"/>
        <v>1</v>
      </c>
      <c r="T36" s="222" t="b">
        <f t="shared" si="13"/>
        <v>1</v>
      </c>
      <c r="U36" s="222" t="b">
        <f t="shared" si="14"/>
        <v>0</v>
      </c>
      <c r="V36" s="167" t="e" cm="1">
        <f t="array" aca="1" ref="V36" ca="1">IFERROR(_xlfn.XLOOKUP(J36,INDIRECT(SUBSTITUTE(SUBSTITUTE(SUBSTITUTE(I36,"/","_"),"-","Y")," ","X")),INDIRECT(SUBSTITUTE(SUBSTITUTE(SUBSTITUTE(I36,"/","_"),"-","Y")," ","X"))),_xlfn.XLOOKUP(J36,INDIRECT(SUBSTITUTE(SUBSTITUTE(SUBSTITUTE(I36,"/","_"),"-","Y")," ","X")),INDIRECT(SUBSTITUTE(SUBSTITUTE(SUBSTITUTE(I36,"/","_"),"-","Y")," ","X"))))</f>
        <v>#REF!</v>
      </c>
      <c r="W36" s="222">
        <f t="shared" ca="1" si="2"/>
        <v>-1</v>
      </c>
      <c r="X36" s="167" t="e">
        <f t="shared" ca="1" si="15"/>
        <v>#REF!</v>
      </c>
      <c r="Y36" s="167" t="str">
        <f t="shared" si="16"/>
        <v/>
      </c>
      <c r="Z36" s="167" t="str">
        <f t="shared" ca="1" si="3"/>
        <v/>
      </c>
      <c r="AA36" s="167" t="str">
        <f t="shared" ca="1" si="17"/>
        <v/>
      </c>
      <c r="AB36" s="223" t="b">
        <f t="shared" si="18"/>
        <v>1</v>
      </c>
      <c r="AC36" s="223" t="b">
        <f t="shared" si="19"/>
        <v>1</v>
      </c>
      <c r="AD36" s="223" t="b">
        <f t="shared" si="20"/>
        <v>1</v>
      </c>
      <c r="AE36" s="223" t="b">
        <f t="shared" si="21"/>
        <v>1</v>
      </c>
      <c r="AF36" s="252" t="str">
        <f t="shared" ca="1" si="22"/>
        <v/>
      </c>
      <c r="AG36" s="420"/>
    </row>
    <row r="37" spans="1:33" x14ac:dyDescent="0.3">
      <c r="A37" s="260">
        <f t="shared" ca="1" si="4"/>
        <v>-1</v>
      </c>
      <c r="B37" s="261" t="str" cm="1">
        <f t="array" ref="B37">IF(NOT(ISNA(_xlfn.XLOOKUP(I37,T11_AusBerSort,T11_AusBerSort))),"A",IF(NOT(ISNA(VLOOKUP(I37,T11_EinBerSort,T11_EinBerSort))),"E",""))</f>
        <v/>
      </c>
      <c r="C37" s="265" t="s">
        <v>191</v>
      </c>
      <c r="D37" s="262">
        <f t="shared" si="23"/>
        <v>24</v>
      </c>
      <c r="E37" s="260">
        <f t="shared" ca="1" si="5"/>
        <v>-1</v>
      </c>
      <c r="F37" s="18"/>
      <c r="G37" s="18"/>
      <c r="H37" s="18"/>
      <c r="I37" s="18"/>
      <c r="J37" s="18"/>
      <c r="K37" s="21"/>
      <c r="M37" s="222" t="str">
        <f t="shared" si="6"/>
        <v>000000</v>
      </c>
      <c r="N37" s="222">
        <f t="shared" si="7"/>
        <v>0</v>
      </c>
      <c r="O37" s="222" t="b">
        <f t="shared" si="8"/>
        <v>1</v>
      </c>
      <c r="P37" s="222" t="b">
        <f t="shared" si="9"/>
        <v>1</v>
      </c>
      <c r="Q37" s="222" t="b">
        <f t="shared" si="10"/>
        <v>1</v>
      </c>
      <c r="R37" s="222" t="b">
        <f t="shared" si="11"/>
        <v>1</v>
      </c>
      <c r="S37" s="222" t="b">
        <f t="shared" si="12"/>
        <v>1</v>
      </c>
      <c r="T37" s="222" t="b">
        <f t="shared" si="13"/>
        <v>1</v>
      </c>
      <c r="U37" s="222" t="b">
        <f t="shared" si="14"/>
        <v>0</v>
      </c>
      <c r="V37" s="167" t="e" cm="1">
        <f t="array" aca="1" ref="V37" ca="1">IFERROR(_xlfn.XLOOKUP(J37,INDIRECT(SUBSTITUTE(SUBSTITUTE(SUBSTITUTE(I37,"/","_"),"-","Y")," ","X")),INDIRECT(SUBSTITUTE(SUBSTITUTE(SUBSTITUTE(I37,"/","_"),"-","Y")," ","X"))),_xlfn.XLOOKUP(J37,INDIRECT(SUBSTITUTE(SUBSTITUTE(SUBSTITUTE(I37,"/","_"),"-","Y")," ","X")),INDIRECT(SUBSTITUTE(SUBSTITUTE(SUBSTITUTE(I37,"/","_"),"-","Y")," ","X"))))</f>
        <v>#REF!</v>
      </c>
      <c r="W37" s="222">
        <f t="shared" ca="1" si="2"/>
        <v>-1</v>
      </c>
      <c r="X37" s="167" t="e">
        <f t="shared" ca="1" si="15"/>
        <v>#REF!</v>
      </c>
      <c r="Y37" s="167" t="str">
        <f t="shared" si="16"/>
        <v/>
      </c>
      <c r="Z37" s="167" t="str">
        <f t="shared" ca="1" si="3"/>
        <v/>
      </c>
      <c r="AA37" s="167" t="str">
        <f t="shared" ca="1" si="17"/>
        <v/>
      </c>
      <c r="AB37" s="223" t="b">
        <f t="shared" si="18"/>
        <v>1</v>
      </c>
      <c r="AC37" s="223" t="b">
        <f t="shared" si="19"/>
        <v>1</v>
      </c>
      <c r="AD37" s="223" t="b">
        <f t="shared" si="20"/>
        <v>1</v>
      </c>
      <c r="AE37" s="223" t="b">
        <f t="shared" si="21"/>
        <v>1</v>
      </c>
      <c r="AF37" s="252" t="str">
        <f t="shared" ca="1" si="22"/>
        <v/>
      </c>
      <c r="AG37" s="420"/>
    </row>
    <row r="38" spans="1:33" x14ac:dyDescent="0.3">
      <c r="A38" s="260">
        <f t="shared" ca="1" si="4"/>
        <v>-1</v>
      </c>
      <c r="B38" s="261" t="str" cm="1">
        <f t="array" ref="B38">IF(NOT(ISNA(_xlfn.XLOOKUP(I38,T11_AusBerSort,T11_AusBerSort))),"A",IF(NOT(ISNA(VLOOKUP(I38,T11_EinBerSort,T11_EinBerSort))),"E",""))</f>
        <v/>
      </c>
      <c r="C38" s="265" t="s">
        <v>191</v>
      </c>
      <c r="D38" s="262">
        <f t="shared" si="23"/>
        <v>25</v>
      </c>
      <c r="E38" s="260">
        <f t="shared" ca="1" si="5"/>
        <v>-1</v>
      </c>
      <c r="F38" s="18"/>
      <c r="G38" s="18"/>
      <c r="H38" s="18"/>
      <c r="I38" s="18"/>
      <c r="J38" s="18"/>
      <c r="K38" s="21"/>
      <c r="M38" s="222" t="str">
        <f t="shared" si="6"/>
        <v>000000</v>
      </c>
      <c r="N38" s="222">
        <f t="shared" si="7"/>
        <v>0</v>
      </c>
      <c r="O38" s="222" t="b">
        <f t="shared" si="8"/>
        <v>1</v>
      </c>
      <c r="P38" s="222" t="b">
        <f t="shared" si="9"/>
        <v>1</v>
      </c>
      <c r="Q38" s="222" t="b">
        <f t="shared" si="10"/>
        <v>1</v>
      </c>
      <c r="R38" s="222" t="b">
        <f t="shared" si="11"/>
        <v>1</v>
      </c>
      <c r="S38" s="222" t="b">
        <f t="shared" si="12"/>
        <v>1</v>
      </c>
      <c r="T38" s="222" t="b">
        <f t="shared" si="13"/>
        <v>1</v>
      </c>
      <c r="U38" s="222" t="b">
        <f t="shared" si="14"/>
        <v>0</v>
      </c>
      <c r="V38" s="167" t="e" cm="1">
        <f t="array" aca="1" ref="V38" ca="1">IFERROR(_xlfn.XLOOKUP(J38,INDIRECT(SUBSTITUTE(SUBSTITUTE(SUBSTITUTE(I38,"/","_"),"-","Y")," ","X")),INDIRECT(SUBSTITUTE(SUBSTITUTE(SUBSTITUTE(I38,"/","_"),"-","Y")," ","X"))),_xlfn.XLOOKUP(J38,INDIRECT(SUBSTITUTE(SUBSTITUTE(SUBSTITUTE(I38,"/","_"),"-","Y")," ","X")),INDIRECT(SUBSTITUTE(SUBSTITUTE(SUBSTITUTE(I38,"/","_"),"-","Y")," ","X"))))</f>
        <v>#REF!</v>
      </c>
      <c r="W38" s="222">
        <f t="shared" ca="1" si="2"/>
        <v>-1</v>
      </c>
      <c r="X38" s="167" t="e">
        <f t="shared" ca="1" si="15"/>
        <v>#REF!</v>
      </c>
      <c r="Y38" s="167" t="str">
        <f t="shared" si="16"/>
        <v/>
      </c>
      <c r="Z38" s="167" t="str">
        <f t="shared" ca="1" si="3"/>
        <v/>
      </c>
      <c r="AA38" s="167" t="str">
        <f t="shared" ca="1" si="17"/>
        <v/>
      </c>
      <c r="AB38" s="223" t="b">
        <f t="shared" si="18"/>
        <v>1</v>
      </c>
      <c r="AC38" s="223" t="b">
        <f t="shared" si="19"/>
        <v>1</v>
      </c>
      <c r="AD38" s="223" t="b">
        <f t="shared" si="20"/>
        <v>1</v>
      </c>
      <c r="AE38" s="223" t="b">
        <f t="shared" si="21"/>
        <v>1</v>
      </c>
      <c r="AF38" s="252" t="str">
        <f t="shared" ca="1" si="22"/>
        <v/>
      </c>
      <c r="AG38" s="420"/>
    </row>
    <row r="39" spans="1:33" x14ac:dyDescent="0.3">
      <c r="A39" s="260">
        <f t="shared" ca="1" si="4"/>
        <v>-1</v>
      </c>
      <c r="B39" s="261" t="str" cm="1">
        <f t="array" ref="B39">IF(NOT(ISNA(_xlfn.XLOOKUP(I39,T11_AusBerSort,T11_AusBerSort))),"A",IF(NOT(ISNA(VLOOKUP(I39,T11_EinBerSort,T11_EinBerSort))),"E",""))</f>
        <v/>
      </c>
      <c r="C39" s="265" t="s">
        <v>191</v>
      </c>
      <c r="D39" s="262">
        <f t="shared" si="23"/>
        <v>26</v>
      </c>
      <c r="E39" s="260">
        <f t="shared" ca="1" si="5"/>
        <v>-1</v>
      </c>
      <c r="F39" s="18"/>
      <c r="G39" s="18"/>
      <c r="H39" s="18"/>
      <c r="I39" s="18"/>
      <c r="J39" s="18"/>
      <c r="K39" s="21"/>
      <c r="M39" s="222" t="str">
        <f t="shared" si="6"/>
        <v>000000</v>
      </c>
      <c r="N39" s="222">
        <f t="shared" si="7"/>
        <v>0</v>
      </c>
      <c r="O39" s="222" t="b">
        <f t="shared" si="8"/>
        <v>1</v>
      </c>
      <c r="P39" s="222" t="b">
        <f t="shared" si="9"/>
        <v>1</v>
      </c>
      <c r="Q39" s="222" t="b">
        <f t="shared" si="10"/>
        <v>1</v>
      </c>
      <c r="R39" s="222" t="b">
        <f t="shared" si="11"/>
        <v>1</v>
      </c>
      <c r="S39" s="222" t="b">
        <f t="shared" si="12"/>
        <v>1</v>
      </c>
      <c r="T39" s="222" t="b">
        <f t="shared" si="13"/>
        <v>1</v>
      </c>
      <c r="U39" s="222" t="b">
        <f t="shared" si="14"/>
        <v>0</v>
      </c>
      <c r="V39" s="167" t="e" cm="1">
        <f t="array" aca="1" ref="V39" ca="1">IFERROR(_xlfn.XLOOKUP(J39,INDIRECT(SUBSTITUTE(SUBSTITUTE(SUBSTITUTE(I39,"/","_"),"-","Y")," ","X")),INDIRECT(SUBSTITUTE(SUBSTITUTE(SUBSTITUTE(I39,"/","_"),"-","Y")," ","X"))),_xlfn.XLOOKUP(J39,INDIRECT(SUBSTITUTE(SUBSTITUTE(SUBSTITUTE(I39,"/","_"),"-","Y")," ","X")),INDIRECT(SUBSTITUTE(SUBSTITUTE(SUBSTITUTE(I39,"/","_"),"-","Y")," ","X"))))</f>
        <v>#REF!</v>
      </c>
      <c r="W39" s="222">
        <f t="shared" ca="1" si="2"/>
        <v>-1</v>
      </c>
      <c r="X39" s="167" t="e">
        <f t="shared" ca="1" si="15"/>
        <v>#REF!</v>
      </c>
      <c r="Y39" s="167" t="str">
        <f t="shared" si="16"/>
        <v/>
      </c>
      <c r="Z39" s="167" t="str">
        <f t="shared" ca="1" si="3"/>
        <v/>
      </c>
      <c r="AA39" s="167" t="str">
        <f t="shared" ca="1" si="17"/>
        <v/>
      </c>
      <c r="AB39" s="223" t="b">
        <f t="shared" si="18"/>
        <v>1</v>
      </c>
      <c r="AC39" s="223" t="b">
        <f t="shared" si="19"/>
        <v>1</v>
      </c>
      <c r="AD39" s="223" t="b">
        <f t="shared" si="20"/>
        <v>1</v>
      </c>
      <c r="AE39" s="223" t="b">
        <f t="shared" si="21"/>
        <v>1</v>
      </c>
      <c r="AF39" s="252" t="str">
        <f t="shared" ca="1" si="22"/>
        <v/>
      </c>
      <c r="AG39" s="420"/>
    </row>
    <row r="40" spans="1:33" x14ac:dyDescent="0.3">
      <c r="A40" s="260">
        <f t="shared" ca="1" si="4"/>
        <v>-1</v>
      </c>
      <c r="B40" s="261" t="str" cm="1">
        <f t="array" ref="B40">IF(NOT(ISNA(_xlfn.XLOOKUP(I40,T11_AusBerSort,T11_AusBerSort))),"A",IF(NOT(ISNA(VLOOKUP(I40,T11_EinBerSort,T11_EinBerSort))),"E",""))</f>
        <v/>
      </c>
      <c r="C40" s="265" t="s">
        <v>191</v>
      </c>
      <c r="D40" s="262">
        <f t="shared" si="23"/>
        <v>27</v>
      </c>
      <c r="E40" s="260">
        <f t="shared" ca="1" si="5"/>
        <v>-1</v>
      </c>
      <c r="F40" s="18"/>
      <c r="G40" s="18"/>
      <c r="H40" s="18"/>
      <c r="I40" s="18"/>
      <c r="J40" s="18"/>
      <c r="K40" s="21"/>
      <c r="M40" s="222" t="str">
        <f t="shared" si="6"/>
        <v>000000</v>
      </c>
      <c r="N40" s="222">
        <f t="shared" si="7"/>
        <v>0</v>
      </c>
      <c r="O40" s="222" t="b">
        <f t="shared" si="8"/>
        <v>1</v>
      </c>
      <c r="P40" s="222" t="b">
        <f t="shared" si="9"/>
        <v>1</v>
      </c>
      <c r="Q40" s="222" t="b">
        <f t="shared" si="10"/>
        <v>1</v>
      </c>
      <c r="R40" s="222" t="b">
        <f t="shared" si="11"/>
        <v>1</v>
      </c>
      <c r="S40" s="222" t="b">
        <f t="shared" si="12"/>
        <v>1</v>
      </c>
      <c r="T40" s="222" t="b">
        <f t="shared" si="13"/>
        <v>1</v>
      </c>
      <c r="U40" s="222" t="b">
        <f t="shared" si="14"/>
        <v>0</v>
      </c>
      <c r="V40" s="167" t="e" cm="1">
        <f t="array" aca="1" ref="V40" ca="1">IFERROR(_xlfn.XLOOKUP(J40,INDIRECT(SUBSTITUTE(SUBSTITUTE(SUBSTITUTE(I40,"/","_"),"-","Y")," ","X")),INDIRECT(SUBSTITUTE(SUBSTITUTE(SUBSTITUTE(I40,"/","_"),"-","Y")," ","X"))),_xlfn.XLOOKUP(J40,INDIRECT(SUBSTITUTE(SUBSTITUTE(SUBSTITUTE(I40,"/","_"),"-","Y")," ","X")),INDIRECT(SUBSTITUTE(SUBSTITUTE(SUBSTITUTE(I40,"/","_"),"-","Y")," ","X"))))</f>
        <v>#REF!</v>
      </c>
      <c r="W40" s="222">
        <f t="shared" ca="1" si="2"/>
        <v>-1</v>
      </c>
      <c r="X40" s="167" t="e">
        <f t="shared" ca="1" si="15"/>
        <v>#REF!</v>
      </c>
      <c r="Y40" s="167" t="str">
        <f t="shared" si="16"/>
        <v/>
      </c>
      <c r="Z40" s="167" t="str">
        <f t="shared" ca="1" si="3"/>
        <v/>
      </c>
      <c r="AA40" s="167" t="str">
        <f t="shared" ca="1" si="17"/>
        <v/>
      </c>
      <c r="AB40" s="223" t="b">
        <f t="shared" si="18"/>
        <v>1</v>
      </c>
      <c r="AC40" s="223" t="b">
        <f t="shared" si="19"/>
        <v>1</v>
      </c>
      <c r="AD40" s="223" t="b">
        <f t="shared" si="20"/>
        <v>1</v>
      </c>
      <c r="AE40" s="223" t="b">
        <f t="shared" si="21"/>
        <v>1</v>
      </c>
      <c r="AF40" s="252" t="str">
        <f t="shared" ca="1" si="22"/>
        <v/>
      </c>
      <c r="AG40" s="420"/>
    </row>
    <row r="41" spans="1:33" x14ac:dyDescent="0.3">
      <c r="A41" s="260">
        <f t="shared" ca="1" si="4"/>
        <v>-1</v>
      </c>
      <c r="B41" s="261" t="str" cm="1">
        <f t="array" ref="B41">IF(NOT(ISNA(_xlfn.XLOOKUP(I41,T11_AusBerSort,T11_AusBerSort))),"A",IF(NOT(ISNA(VLOOKUP(I41,T11_EinBerSort,T11_EinBerSort))),"E",""))</f>
        <v/>
      </c>
      <c r="C41" s="265" t="s">
        <v>191</v>
      </c>
      <c r="D41" s="262">
        <f t="shared" si="23"/>
        <v>28</v>
      </c>
      <c r="E41" s="260">
        <f t="shared" ca="1" si="5"/>
        <v>-1</v>
      </c>
      <c r="F41" s="18"/>
      <c r="G41" s="18"/>
      <c r="H41" s="18"/>
      <c r="I41" s="18"/>
      <c r="J41" s="18"/>
      <c r="K41" s="21"/>
      <c r="M41" s="222" t="str">
        <f t="shared" si="6"/>
        <v>000000</v>
      </c>
      <c r="N41" s="222">
        <f t="shared" si="7"/>
        <v>0</v>
      </c>
      <c r="O41" s="222" t="b">
        <f t="shared" si="8"/>
        <v>1</v>
      </c>
      <c r="P41" s="222" t="b">
        <f t="shared" si="9"/>
        <v>1</v>
      </c>
      <c r="Q41" s="222" t="b">
        <f t="shared" si="10"/>
        <v>1</v>
      </c>
      <c r="R41" s="222" t="b">
        <f t="shared" si="11"/>
        <v>1</v>
      </c>
      <c r="S41" s="222" t="b">
        <f t="shared" si="12"/>
        <v>1</v>
      </c>
      <c r="T41" s="222" t="b">
        <f t="shared" si="13"/>
        <v>1</v>
      </c>
      <c r="U41" s="222" t="b">
        <f t="shared" si="14"/>
        <v>0</v>
      </c>
      <c r="V41" s="167" t="e" cm="1">
        <f t="array" aca="1" ref="V41" ca="1">IFERROR(_xlfn.XLOOKUP(J41,INDIRECT(SUBSTITUTE(SUBSTITUTE(SUBSTITUTE(I41,"/","_"),"-","Y")," ","X")),INDIRECT(SUBSTITUTE(SUBSTITUTE(SUBSTITUTE(I41,"/","_"),"-","Y")," ","X"))),_xlfn.XLOOKUP(J41,INDIRECT(SUBSTITUTE(SUBSTITUTE(SUBSTITUTE(I41,"/","_"),"-","Y")," ","X")),INDIRECT(SUBSTITUTE(SUBSTITUTE(SUBSTITUTE(I41,"/","_"),"-","Y")," ","X"))))</f>
        <v>#REF!</v>
      </c>
      <c r="W41" s="222">
        <f t="shared" ca="1" si="2"/>
        <v>-1</v>
      </c>
      <c r="X41" s="167" t="e">
        <f t="shared" ca="1" si="15"/>
        <v>#REF!</v>
      </c>
      <c r="Y41" s="167" t="str">
        <f t="shared" si="16"/>
        <v/>
      </c>
      <c r="Z41" s="167" t="str">
        <f t="shared" ca="1" si="3"/>
        <v/>
      </c>
      <c r="AA41" s="167" t="str">
        <f t="shared" ca="1" si="17"/>
        <v/>
      </c>
      <c r="AB41" s="223" t="b">
        <f t="shared" si="18"/>
        <v>1</v>
      </c>
      <c r="AC41" s="223" t="b">
        <f t="shared" si="19"/>
        <v>1</v>
      </c>
      <c r="AD41" s="223" t="b">
        <f t="shared" si="20"/>
        <v>1</v>
      </c>
      <c r="AE41" s="223" t="b">
        <f t="shared" si="21"/>
        <v>1</v>
      </c>
      <c r="AF41" s="252" t="str">
        <f t="shared" ca="1" si="22"/>
        <v/>
      </c>
      <c r="AG41" s="420"/>
    </row>
    <row r="42" spans="1:33" x14ac:dyDescent="0.3">
      <c r="A42" s="260">
        <f t="shared" ca="1" si="4"/>
        <v>-1</v>
      </c>
      <c r="B42" s="261" t="str" cm="1">
        <f t="array" ref="B42">IF(NOT(ISNA(_xlfn.XLOOKUP(I42,T11_AusBerSort,T11_AusBerSort))),"A",IF(NOT(ISNA(VLOOKUP(I42,T11_EinBerSort,T11_EinBerSort))),"E",""))</f>
        <v/>
      </c>
      <c r="C42" s="265" t="s">
        <v>191</v>
      </c>
      <c r="D42" s="262">
        <f t="shared" si="23"/>
        <v>29</v>
      </c>
      <c r="E42" s="260">
        <f t="shared" ca="1" si="5"/>
        <v>-1</v>
      </c>
      <c r="F42" s="18"/>
      <c r="G42" s="18"/>
      <c r="H42" s="18"/>
      <c r="I42" s="18"/>
      <c r="J42" s="18"/>
      <c r="K42" s="21"/>
      <c r="M42" s="222" t="str">
        <f t="shared" si="6"/>
        <v>000000</v>
      </c>
      <c r="N42" s="222">
        <f t="shared" si="7"/>
        <v>0</v>
      </c>
      <c r="O42" s="222" t="b">
        <f t="shared" si="8"/>
        <v>1</v>
      </c>
      <c r="P42" s="222" t="b">
        <f t="shared" si="9"/>
        <v>1</v>
      </c>
      <c r="Q42" s="222" t="b">
        <f t="shared" si="10"/>
        <v>1</v>
      </c>
      <c r="R42" s="222" t="b">
        <f t="shared" si="11"/>
        <v>1</v>
      </c>
      <c r="S42" s="222" t="b">
        <f t="shared" si="12"/>
        <v>1</v>
      </c>
      <c r="T42" s="222" t="b">
        <f t="shared" si="13"/>
        <v>1</v>
      </c>
      <c r="U42" s="222" t="b">
        <f t="shared" si="14"/>
        <v>0</v>
      </c>
      <c r="V42" s="167" t="e" cm="1">
        <f t="array" aca="1" ref="V42" ca="1">IFERROR(_xlfn.XLOOKUP(J42,INDIRECT(SUBSTITUTE(SUBSTITUTE(SUBSTITUTE(I42,"/","_"),"-","Y")," ","X")),INDIRECT(SUBSTITUTE(SUBSTITUTE(SUBSTITUTE(I42,"/","_"),"-","Y")," ","X"))),_xlfn.XLOOKUP(J42,INDIRECT(SUBSTITUTE(SUBSTITUTE(SUBSTITUTE(I42,"/","_"),"-","Y")," ","X")),INDIRECT(SUBSTITUTE(SUBSTITUTE(SUBSTITUTE(I42,"/","_"),"-","Y")," ","X"))))</f>
        <v>#REF!</v>
      </c>
      <c r="W42" s="222">
        <f t="shared" ca="1" si="2"/>
        <v>-1</v>
      </c>
      <c r="X42" s="167" t="e">
        <f t="shared" ca="1" si="15"/>
        <v>#REF!</v>
      </c>
      <c r="Y42" s="167" t="str">
        <f t="shared" si="16"/>
        <v/>
      </c>
      <c r="Z42" s="167" t="str">
        <f t="shared" ca="1" si="3"/>
        <v/>
      </c>
      <c r="AA42" s="167" t="str">
        <f t="shared" ca="1" si="17"/>
        <v/>
      </c>
      <c r="AB42" s="223" t="b">
        <f t="shared" si="18"/>
        <v>1</v>
      </c>
      <c r="AC42" s="223" t="b">
        <f t="shared" si="19"/>
        <v>1</v>
      </c>
      <c r="AD42" s="223" t="b">
        <f t="shared" si="20"/>
        <v>1</v>
      </c>
      <c r="AE42" s="223" t="b">
        <f t="shared" si="21"/>
        <v>1</v>
      </c>
      <c r="AF42" s="252" t="str">
        <f t="shared" ca="1" si="22"/>
        <v/>
      </c>
      <c r="AG42" s="420"/>
    </row>
    <row r="43" spans="1:33" x14ac:dyDescent="0.3">
      <c r="A43" s="260">
        <f t="shared" ca="1" si="4"/>
        <v>-1</v>
      </c>
      <c r="B43" s="261" t="str" cm="1">
        <f t="array" ref="B43">IF(NOT(ISNA(_xlfn.XLOOKUP(I43,T11_AusBerSort,T11_AusBerSort))),"A",IF(NOT(ISNA(VLOOKUP(I43,T11_EinBerSort,T11_EinBerSort))),"E",""))</f>
        <v/>
      </c>
      <c r="C43" s="265" t="s">
        <v>191</v>
      </c>
      <c r="D43" s="262">
        <f t="shared" si="23"/>
        <v>30</v>
      </c>
      <c r="E43" s="260">
        <f t="shared" ca="1" si="5"/>
        <v>-1</v>
      </c>
      <c r="F43" s="18"/>
      <c r="G43" s="18"/>
      <c r="H43" s="18"/>
      <c r="I43" s="18"/>
      <c r="J43" s="18"/>
      <c r="K43" s="21"/>
      <c r="M43" s="222" t="str">
        <f t="shared" si="6"/>
        <v>000000</v>
      </c>
      <c r="N43" s="222">
        <f t="shared" si="7"/>
        <v>0</v>
      </c>
      <c r="O43" s="222" t="b">
        <f t="shared" si="8"/>
        <v>1</v>
      </c>
      <c r="P43" s="222" t="b">
        <f t="shared" si="9"/>
        <v>1</v>
      </c>
      <c r="Q43" s="222" t="b">
        <f t="shared" si="10"/>
        <v>1</v>
      </c>
      <c r="R43" s="222" t="b">
        <f t="shared" si="11"/>
        <v>1</v>
      </c>
      <c r="S43" s="222" t="b">
        <f t="shared" si="12"/>
        <v>1</v>
      </c>
      <c r="T43" s="222" t="b">
        <f t="shared" si="13"/>
        <v>1</v>
      </c>
      <c r="U43" s="222" t="b">
        <f t="shared" si="14"/>
        <v>0</v>
      </c>
      <c r="V43" s="167" t="e" cm="1">
        <f t="array" aca="1" ref="V43" ca="1">IFERROR(_xlfn.XLOOKUP(J43,INDIRECT(SUBSTITUTE(SUBSTITUTE(SUBSTITUTE(I43,"/","_"),"-","Y")," ","X")),INDIRECT(SUBSTITUTE(SUBSTITUTE(SUBSTITUTE(I43,"/","_"),"-","Y")," ","X"))),_xlfn.XLOOKUP(J43,INDIRECT(SUBSTITUTE(SUBSTITUTE(SUBSTITUTE(I43,"/","_"),"-","Y")," ","X")),INDIRECT(SUBSTITUTE(SUBSTITUTE(SUBSTITUTE(I43,"/","_"),"-","Y")," ","X"))))</f>
        <v>#REF!</v>
      </c>
      <c r="W43" s="222">
        <f t="shared" ca="1" si="2"/>
        <v>-1</v>
      </c>
      <c r="X43" s="167" t="e">
        <f t="shared" ca="1" si="15"/>
        <v>#REF!</v>
      </c>
      <c r="Y43" s="167" t="str">
        <f t="shared" si="16"/>
        <v/>
      </c>
      <c r="Z43" s="167" t="str">
        <f t="shared" ca="1" si="3"/>
        <v/>
      </c>
      <c r="AA43" s="167" t="str">
        <f t="shared" ca="1" si="17"/>
        <v/>
      </c>
      <c r="AB43" s="223" t="b">
        <f t="shared" si="18"/>
        <v>1</v>
      </c>
      <c r="AC43" s="223" t="b">
        <f t="shared" si="19"/>
        <v>1</v>
      </c>
      <c r="AD43" s="223" t="b">
        <f t="shared" si="20"/>
        <v>1</v>
      </c>
      <c r="AE43" s="223" t="b">
        <f t="shared" si="21"/>
        <v>1</v>
      </c>
      <c r="AF43" s="252" t="str">
        <f t="shared" ca="1" si="22"/>
        <v/>
      </c>
      <c r="AG43" s="420"/>
    </row>
    <row r="44" spans="1:33" x14ac:dyDescent="0.3">
      <c r="A44" s="260">
        <f t="shared" ca="1" si="4"/>
        <v>-1</v>
      </c>
      <c r="B44" s="261" t="str" cm="1">
        <f t="array" ref="B44">IF(NOT(ISNA(_xlfn.XLOOKUP(I44,T11_AusBerSort,T11_AusBerSort))),"A",IF(NOT(ISNA(VLOOKUP(I44,T11_EinBerSort,T11_EinBerSort))),"E",""))</f>
        <v/>
      </c>
      <c r="C44" s="265" t="s">
        <v>191</v>
      </c>
      <c r="D44" s="262">
        <f t="shared" si="23"/>
        <v>31</v>
      </c>
      <c r="E44" s="260">
        <f t="shared" ca="1" si="5"/>
        <v>-1</v>
      </c>
      <c r="F44" s="18"/>
      <c r="G44" s="18"/>
      <c r="H44" s="18"/>
      <c r="I44" s="18"/>
      <c r="J44" s="18"/>
      <c r="K44" s="21"/>
      <c r="M44" s="222" t="str">
        <f t="shared" si="6"/>
        <v>000000</v>
      </c>
      <c r="N44" s="222">
        <f t="shared" si="7"/>
        <v>0</v>
      </c>
      <c r="O44" s="222" t="b">
        <f t="shared" si="8"/>
        <v>1</v>
      </c>
      <c r="P44" s="222" t="b">
        <f t="shared" si="9"/>
        <v>1</v>
      </c>
      <c r="Q44" s="222" t="b">
        <f t="shared" si="10"/>
        <v>1</v>
      </c>
      <c r="R44" s="222" t="b">
        <f t="shared" si="11"/>
        <v>1</v>
      </c>
      <c r="S44" s="222" t="b">
        <f t="shared" si="12"/>
        <v>1</v>
      </c>
      <c r="T44" s="222" t="b">
        <f t="shared" si="13"/>
        <v>1</v>
      </c>
      <c r="U44" s="222" t="b">
        <f t="shared" si="14"/>
        <v>0</v>
      </c>
      <c r="V44" s="167" t="e" cm="1">
        <f t="array" aca="1" ref="V44" ca="1">IFERROR(_xlfn.XLOOKUP(J44,INDIRECT(SUBSTITUTE(SUBSTITUTE(SUBSTITUTE(I44,"/","_"),"-","Y")," ","X")),INDIRECT(SUBSTITUTE(SUBSTITUTE(SUBSTITUTE(I44,"/","_"),"-","Y")," ","X"))),_xlfn.XLOOKUP(J44,INDIRECT(SUBSTITUTE(SUBSTITUTE(SUBSTITUTE(I44,"/","_"),"-","Y")," ","X")),INDIRECT(SUBSTITUTE(SUBSTITUTE(SUBSTITUTE(I44,"/","_"),"-","Y")," ","X"))))</f>
        <v>#REF!</v>
      </c>
      <c r="W44" s="222">
        <f t="shared" ca="1" si="2"/>
        <v>-1</v>
      </c>
      <c r="X44" s="167" t="e">
        <f t="shared" ca="1" si="15"/>
        <v>#REF!</v>
      </c>
      <c r="Y44" s="167" t="str">
        <f t="shared" si="16"/>
        <v/>
      </c>
      <c r="Z44" s="167" t="str">
        <f t="shared" ca="1" si="3"/>
        <v/>
      </c>
      <c r="AA44" s="167" t="str">
        <f t="shared" ca="1" si="17"/>
        <v/>
      </c>
      <c r="AB44" s="223" t="b">
        <f t="shared" si="18"/>
        <v>1</v>
      </c>
      <c r="AC44" s="223" t="b">
        <f t="shared" si="19"/>
        <v>1</v>
      </c>
      <c r="AD44" s="223" t="b">
        <f t="shared" si="20"/>
        <v>1</v>
      </c>
      <c r="AE44" s="223" t="b">
        <f t="shared" si="21"/>
        <v>1</v>
      </c>
      <c r="AF44" s="252" t="str">
        <f t="shared" ca="1" si="22"/>
        <v/>
      </c>
      <c r="AG44" s="420"/>
    </row>
    <row r="45" spans="1:33" x14ac:dyDescent="0.3">
      <c r="A45" s="260">
        <f t="shared" ca="1" si="4"/>
        <v>-1</v>
      </c>
      <c r="B45" s="261" t="str" cm="1">
        <f t="array" ref="B45">IF(NOT(ISNA(_xlfn.XLOOKUP(I45,T11_AusBerSort,T11_AusBerSort))),"A",IF(NOT(ISNA(VLOOKUP(I45,T11_EinBerSort,T11_EinBerSort))),"E",""))</f>
        <v/>
      </c>
      <c r="C45" s="265" t="s">
        <v>191</v>
      </c>
      <c r="D45" s="262">
        <f t="shared" si="23"/>
        <v>32</v>
      </c>
      <c r="E45" s="260">
        <f t="shared" ca="1" si="5"/>
        <v>-1</v>
      </c>
      <c r="F45" s="18"/>
      <c r="G45" s="18"/>
      <c r="H45" s="18"/>
      <c r="I45" s="18"/>
      <c r="J45" s="18"/>
      <c r="K45" s="21"/>
      <c r="M45" s="222" t="str">
        <f t="shared" si="6"/>
        <v>000000</v>
      </c>
      <c r="N45" s="222">
        <f t="shared" si="7"/>
        <v>0</v>
      </c>
      <c r="O45" s="222" t="b">
        <f t="shared" si="8"/>
        <v>1</v>
      </c>
      <c r="P45" s="222" t="b">
        <f t="shared" si="9"/>
        <v>1</v>
      </c>
      <c r="Q45" s="222" t="b">
        <f t="shared" si="10"/>
        <v>1</v>
      </c>
      <c r="R45" s="222" t="b">
        <f t="shared" si="11"/>
        <v>1</v>
      </c>
      <c r="S45" s="222" t="b">
        <f t="shared" si="12"/>
        <v>1</v>
      </c>
      <c r="T45" s="222" t="b">
        <f t="shared" si="13"/>
        <v>1</v>
      </c>
      <c r="U45" s="222" t="b">
        <f t="shared" si="14"/>
        <v>0</v>
      </c>
      <c r="V45" s="167" t="e" cm="1">
        <f t="array" aca="1" ref="V45" ca="1">IFERROR(_xlfn.XLOOKUP(J45,INDIRECT(SUBSTITUTE(SUBSTITUTE(SUBSTITUTE(I45,"/","_"),"-","Y")," ","X")),INDIRECT(SUBSTITUTE(SUBSTITUTE(SUBSTITUTE(I45,"/","_"),"-","Y")," ","X"))),_xlfn.XLOOKUP(J45,INDIRECT(SUBSTITUTE(SUBSTITUTE(SUBSTITUTE(I45,"/","_"),"-","Y")," ","X")),INDIRECT(SUBSTITUTE(SUBSTITUTE(SUBSTITUTE(I45,"/","_"),"-","Y")," ","X"))))</f>
        <v>#REF!</v>
      </c>
      <c r="W45" s="222">
        <f t="shared" ca="1" si="2"/>
        <v>-1</v>
      </c>
      <c r="X45" s="167" t="e">
        <f t="shared" ca="1" si="15"/>
        <v>#REF!</v>
      </c>
      <c r="Y45" s="167" t="str">
        <f t="shared" si="16"/>
        <v/>
      </c>
      <c r="Z45" s="167" t="str">
        <f t="shared" ca="1" si="3"/>
        <v/>
      </c>
      <c r="AA45" s="167" t="str">
        <f t="shared" ca="1" si="17"/>
        <v/>
      </c>
      <c r="AB45" s="223" t="b">
        <f t="shared" si="18"/>
        <v>1</v>
      </c>
      <c r="AC45" s="223" t="b">
        <f t="shared" si="19"/>
        <v>1</v>
      </c>
      <c r="AD45" s="223" t="b">
        <f t="shared" si="20"/>
        <v>1</v>
      </c>
      <c r="AE45" s="223" t="b">
        <f t="shared" si="21"/>
        <v>1</v>
      </c>
      <c r="AF45" s="252" t="str">
        <f t="shared" ca="1" si="22"/>
        <v/>
      </c>
      <c r="AG45" s="420"/>
    </row>
    <row r="46" spans="1:33" x14ac:dyDescent="0.3">
      <c r="A46" s="260">
        <f t="shared" ca="1" si="4"/>
        <v>-1</v>
      </c>
      <c r="B46" s="261" t="str" cm="1">
        <f t="array" ref="B46">IF(NOT(ISNA(_xlfn.XLOOKUP(I46,T11_AusBerSort,T11_AusBerSort))),"A",IF(NOT(ISNA(VLOOKUP(I46,T11_EinBerSort,T11_EinBerSort))),"E",""))</f>
        <v/>
      </c>
      <c r="C46" s="265" t="s">
        <v>191</v>
      </c>
      <c r="D46" s="262">
        <f t="shared" si="23"/>
        <v>33</v>
      </c>
      <c r="E46" s="260">
        <f t="shared" ca="1" si="5"/>
        <v>-1</v>
      </c>
      <c r="F46" s="18"/>
      <c r="G46" s="18"/>
      <c r="H46" s="18"/>
      <c r="I46" s="18"/>
      <c r="J46" s="18"/>
      <c r="K46" s="21"/>
      <c r="M46" s="222" t="str">
        <f t="shared" si="6"/>
        <v>000000</v>
      </c>
      <c r="N46" s="222">
        <f t="shared" si="7"/>
        <v>0</v>
      </c>
      <c r="O46" s="222" t="b">
        <f t="shared" si="8"/>
        <v>1</v>
      </c>
      <c r="P46" s="222" t="b">
        <f t="shared" si="9"/>
        <v>1</v>
      </c>
      <c r="Q46" s="222" t="b">
        <f t="shared" si="10"/>
        <v>1</v>
      </c>
      <c r="R46" s="222" t="b">
        <f t="shared" si="11"/>
        <v>1</v>
      </c>
      <c r="S46" s="222" t="b">
        <f t="shared" si="12"/>
        <v>1</v>
      </c>
      <c r="T46" s="222" t="b">
        <f t="shared" si="13"/>
        <v>1</v>
      </c>
      <c r="U46" s="222" t="b">
        <f t="shared" si="14"/>
        <v>0</v>
      </c>
      <c r="V46" s="167" t="e" cm="1">
        <f t="array" aca="1" ref="V46" ca="1">IFERROR(_xlfn.XLOOKUP(J46,INDIRECT(SUBSTITUTE(SUBSTITUTE(SUBSTITUTE(I46,"/","_"),"-","Y")," ","X")),INDIRECT(SUBSTITUTE(SUBSTITUTE(SUBSTITUTE(I46,"/","_"),"-","Y")," ","X"))),_xlfn.XLOOKUP(J46,INDIRECT(SUBSTITUTE(SUBSTITUTE(SUBSTITUTE(I46,"/","_"),"-","Y")," ","X")),INDIRECT(SUBSTITUTE(SUBSTITUTE(SUBSTITUTE(I46,"/","_"),"-","Y")," ","X"))))</f>
        <v>#REF!</v>
      </c>
      <c r="W46" s="222">
        <f t="shared" ca="1" si="2"/>
        <v>-1</v>
      </c>
      <c r="X46" s="167" t="e">
        <f t="shared" ca="1" si="15"/>
        <v>#REF!</v>
      </c>
      <c r="Y46" s="167" t="str">
        <f t="shared" si="16"/>
        <v/>
      </c>
      <c r="Z46" s="167" t="str">
        <f t="shared" ca="1" si="3"/>
        <v/>
      </c>
      <c r="AA46" s="167" t="str">
        <f t="shared" ca="1" si="17"/>
        <v/>
      </c>
      <c r="AB46" s="223" t="b">
        <f t="shared" si="18"/>
        <v>1</v>
      </c>
      <c r="AC46" s="223" t="b">
        <f t="shared" si="19"/>
        <v>1</v>
      </c>
      <c r="AD46" s="223" t="b">
        <f t="shared" si="20"/>
        <v>1</v>
      </c>
      <c r="AE46" s="223" t="b">
        <f t="shared" si="21"/>
        <v>1</v>
      </c>
      <c r="AF46" s="252" t="str">
        <f t="shared" ca="1" si="22"/>
        <v/>
      </c>
      <c r="AG46" s="420"/>
    </row>
    <row r="47" spans="1:33" x14ac:dyDescent="0.3">
      <c r="A47" s="260">
        <f t="shared" ca="1" si="4"/>
        <v>-1</v>
      </c>
      <c r="B47" s="261" t="str" cm="1">
        <f t="array" ref="B47">IF(NOT(ISNA(_xlfn.XLOOKUP(I47,T11_AusBerSort,T11_AusBerSort))),"A",IF(NOT(ISNA(VLOOKUP(I47,T11_EinBerSort,T11_EinBerSort))),"E",""))</f>
        <v/>
      </c>
      <c r="C47" s="265" t="s">
        <v>191</v>
      </c>
      <c r="D47" s="262">
        <f t="shared" si="23"/>
        <v>34</v>
      </c>
      <c r="E47" s="260">
        <f t="shared" ca="1" si="5"/>
        <v>-1</v>
      </c>
      <c r="F47" s="18"/>
      <c r="G47" s="18"/>
      <c r="H47" s="18"/>
      <c r="I47" s="18"/>
      <c r="J47" s="18"/>
      <c r="K47" s="21"/>
      <c r="M47" s="222" t="str">
        <f t="shared" si="6"/>
        <v>000000</v>
      </c>
      <c r="N47" s="222">
        <f t="shared" si="7"/>
        <v>0</v>
      </c>
      <c r="O47" s="222" t="b">
        <f t="shared" si="8"/>
        <v>1</v>
      </c>
      <c r="P47" s="222" t="b">
        <f t="shared" si="9"/>
        <v>1</v>
      </c>
      <c r="Q47" s="222" t="b">
        <f t="shared" si="10"/>
        <v>1</v>
      </c>
      <c r="R47" s="222" t="b">
        <f t="shared" si="11"/>
        <v>1</v>
      </c>
      <c r="S47" s="222" t="b">
        <f t="shared" si="12"/>
        <v>1</v>
      </c>
      <c r="T47" s="222" t="b">
        <f t="shared" si="13"/>
        <v>1</v>
      </c>
      <c r="U47" s="222" t="b">
        <f t="shared" si="14"/>
        <v>0</v>
      </c>
      <c r="V47" s="167" t="e" cm="1">
        <f t="array" aca="1" ref="V47" ca="1">IFERROR(_xlfn.XLOOKUP(J47,INDIRECT(SUBSTITUTE(SUBSTITUTE(SUBSTITUTE(I47,"/","_"),"-","Y")," ","X")),INDIRECT(SUBSTITUTE(SUBSTITUTE(SUBSTITUTE(I47,"/","_"),"-","Y")," ","X"))),_xlfn.XLOOKUP(J47,INDIRECT(SUBSTITUTE(SUBSTITUTE(SUBSTITUTE(I47,"/","_"),"-","Y")," ","X")),INDIRECT(SUBSTITUTE(SUBSTITUTE(SUBSTITUTE(I47,"/","_"),"-","Y")," ","X"))))</f>
        <v>#REF!</v>
      </c>
      <c r="W47" s="222">
        <f t="shared" ca="1" si="2"/>
        <v>-1</v>
      </c>
      <c r="X47" s="167" t="e">
        <f t="shared" ca="1" si="15"/>
        <v>#REF!</v>
      </c>
      <c r="Y47" s="167" t="str">
        <f t="shared" si="16"/>
        <v/>
      </c>
      <c r="Z47" s="167" t="str">
        <f t="shared" ca="1" si="3"/>
        <v/>
      </c>
      <c r="AA47" s="167" t="str">
        <f t="shared" ca="1" si="17"/>
        <v/>
      </c>
      <c r="AB47" s="223" t="b">
        <f t="shared" si="18"/>
        <v>1</v>
      </c>
      <c r="AC47" s="223" t="b">
        <f t="shared" si="19"/>
        <v>1</v>
      </c>
      <c r="AD47" s="223" t="b">
        <f t="shared" si="20"/>
        <v>1</v>
      </c>
      <c r="AE47" s="223" t="b">
        <f t="shared" si="21"/>
        <v>1</v>
      </c>
      <c r="AF47" s="252" t="str">
        <f t="shared" ca="1" si="22"/>
        <v/>
      </c>
      <c r="AG47" s="420"/>
    </row>
    <row r="48" spans="1:33" x14ac:dyDescent="0.3">
      <c r="A48" s="260">
        <f t="shared" ca="1" si="4"/>
        <v>-1</v>
      </c>
      <c r="B48" s="261" t="str" cm="1">
        <f t="array" ref="B48">IF(NOT(ISNA(_xlfn.XLOOKUP(I48,T11_AusBerSort,T11_AusBerSort))),"A",IF(NOT(ISNA(VLOOKUP(I48,T11_EinBerSort,T11_EinBerSort))),"E",""))</f>
        <v/>
      </c>
      <c r="C48" s="265" t="s">
        <v>191</v>
      </c>
      <c r="D48" s="262">
        <f t="shared" si="23"/>
        <v>35</v>
      </c>
      <c r="E48" s="260">
        <f t="shared" ca="1" si="5"/>
        <v>-1</v>
      </c>
      <c r="F48" s="18"/>
      <c r="G48" s="18"/>
      <c r="H48" s="18"/>
      <c r="I48" s="18"/>
      <c r="J48" s="18"/>
      <c r="K48" s="21"/>
      <c r="M48" s="222" t="str">
        <f t="shared" si="6"/>
        <v>000000</v>
      </c>
      <c r="N48" s="222">
        <f t="shared" si="7"/>
        <v>0</v>
      </c>
      <c r="O48" s="222" t="b">
        <f t="shared" si="8"/>
        <v>1</v>
      </c>
      <c r="P48" s="222" t="b">
        <f t="shared" si="9"/>
        <v>1</v>
      </c>
      <c r="Q48" s="222" t="b">
        <f t="shared" si="10"/>
        <v>1</v>
      </c>
      <c r="R48" s="222" t="b">
        <f t="shared" si="11"/>
        <v>1</v>
      </c>
      <c r="S48" s="222" t="b">
        <f t="shared" si="12"/>
        <v>1</v>
      </c>
      <c r="T48" s="222" t="b">
        <f t="shared" si="13"/>
        <v>1</v>
      </c>
      <c r="U48" s="222" t="b">
        <f t="shared" si="14"/>
        <v>0</v>
      </c>
      <c r="V48" s="167" t="e" cm="1">
        <f t="array" aca="1" ref="V48" ca="1">IFERROR(_xlfn.XLOOKUP(J48,INDIRECT(SUBSTITUTE(SUBSTITUTE(SUBSTITUTE(I48,"/","_"),"-","Y")," ","X")),INDIRECT(SUBSTITUTE(SUBSTITUTE(SUBSTITUTE(I48,"/","_"),"-","Y")," ","X"))),_xlfn.XLOOKUP(J48,INDIRECT(SUBSTITUTE(SUBSTITUTE(SUBSTITUTE(I48,"/","_"),"-","Y")," ","X")),INDIRECT(SUBSTITUTE(SUBSTITUTE(SUBSTITUTE(I48,"/","_"),"-","Y")," ","X"))))</f>
        <v>#REF!</v>
      </c>
      <c r="W48" s="222">
        <f t="shared" ca="1" si="2"/>
        <v>-1</v>
      </c>
      <c r="X48" s="167" t="e">
        <f t="shared" ca="1" si="15"/>
        <v>#REF!</v>
      </c>
      <c r="Y48" s="167" t="str">
        <f t="shared" si="16"/>
        <v/>
      </c>
      <c r="Z48" s="167" t="str">
        <f t="shared" ca="1" si="3"/>
        <v/>
      </c>
      <c r="AA48" s="167" t="str">
        <f t="shared" ca="1" si="17"/>
        <v/>
      </c>
      <c r="AB48" s="223" t="b">
        <f t="shared" si="18"/>
        <v>1</v>
      </c>
      <c r="AC48" s="223" t="b">
        <f t="shared" si="19"/>
        <v>1</v>
      </c>
      <c r="AD48" s="223" t="b">
        <f t="shared" si="20"/>
        <v>1</v>
      </c>
      <c r="AE48" s="223" t="b">
        <f t="shared" si="21"/>
        <v>1</v>
      </c>
      <c r="AF48" s="252" t="str">
        <f t="shared" ca="1" si="22"/>
        <v/>
      </c>
      <c r="AG48" s="420"/>
    </row>
    <row r="49" spans="1:33" x14ac:dyDescent="0.3">
      <c r="A49" s="260">
        <f t="shared" ca="1" si="4"/>
        <v>-1</v>
      </c>
      <c r="B49" s="261" t="str" cm="1">
        <f t="array" ref="B49">IF(NOT(ISNA(_xlfn.XLOOKUP(I49,T11_AusBerSort,T11_AusBerSort))),"A",IF(NOT(ISNA(VLOOKUP(I49,T11_EinBerSort,T11_EinBerSort))),"E",""))</f>
        <v/>
      </c>
      <c r="C49" s="265" t="s">
        <v>191</v>
      </c>
      <c r="D49" s="262">
        <f t="shared" si="23"/>
        <v>36</v>
      </c>
      <c r="E49" s="260">
        <f t="shared" ca="1" si="5"/>
        <v>-1</v>
      </c>
      <c r="F49" s="18"/>
      <c r="G49" s="18"/>
      <c r="H49" s="18"/>
      <c r="I49" s="18"/>
      <c r="J49" s="18"/>
      <c r="K49" s="21"/>
      <c r="M49" s="222" t="str">
        <f t="shared" si="6"/>
        <v>000000</v>
      </c>
      <c r="N49" s="222">
        <f t="shared" si="7"/>
        <v>0</v>
      </c>
      <c r="O49" s="222" t="b">
        <f t="shared" si="8"/>
        <v>1</v>
      </c>
      <c r="P49" s="222" t="b">
        <f t="shared" si="9"/>
        <v>1</v>
      </c>
      <c r="Q49" s="222" t="b">
        <f t="shared" si="10"/>
        <v>1</v>
      </c>
      <c r="R49" s="222" t="b">
        <f t="shared" si="11"/>
        <v>1</v>
      </c>
      <c r="S49" s="222" t="b">
        <f t="shared" si="12"/>
        <v>1</v>
      </c>
      <c r="T49" s="222" t="b">
        <f t="shared" si="13"/>
        <v>1</v>
      </c>
      <c r="U49" s="222" t="b">
        <f t="shared" si="14"/>
        <v>0</v>
      </c>
      <c r="V49" s="167" t="e" cm="1">
        <f t="array" aca="1" ref="V49" ca="1">IFERROR(_xlfn.XLOOKUP(J49,INDIRECT(SUBSTITUTE(SUBSTITUTE(SUBSTITUTE(I49,"/","_"),"-","Y")," ","X")),INDIRECT(SUBSTITUTE(SUBSTITUTE(SUBSTITUTE(I49,"/","_"),"-","Y")," ","X"))),_xlfn.XLOOKUP(J49,INDIRECT(SUBSTITUTE(SUBSTITUTE(SUBSTITUTE(I49,"/","_"),"-","Y")," ","X")),INDIRECT(SUBSTITUTE(SUBSTITUTE(SUBSTITUTE(I49,"/","_"),"-","Y")," ","X"))))</f>
        <v>#REF!</v>
      </c>
      <c r="W49" s="222">
        <f t="shared" ca="1" si="2"/>
        <v>-1</v>
      </c>
      <c r="X49" s="167" t="e">
        <f t="shared" ca="1" si="15"/>
        <v>#REF!</v>
      </c>
      <c r="Y49" s="167" t="str">
        <f t="shared" si="16"/>
        <v/>
      </c>
      <c r="Z49" s="167" t="str">
        <f t="shared" ca="1" si="3"/>
        <v/>
      </c>
      <c r="AA49" s="167" t="str">
        <f t="shared" ca="1" si="17"/>
        <v/>
      </c>
      <c r="AB49" s="223" t="b">
        <f t="shared" si="18"/>
        <v>1</v>
      </c>
      <c r="AC49" s="223" t="b">
        <f t="shared" si="19"/>
        <v>1</v>
      </c>
      <c r="AD49" s="223" t="b">
        <f t="shared" si="20"/>
        <v>1</v>
      </c>
      <c r="AE49" s="223" t="b">
        <f t="shared" si="21"/>
        <v>1</v>
      </c>
      <c r="AF49" s="252" t="str">
        <f t="shared" ca="1" si="22"/>
        <v/>
      </c>
      <c r="AG49" s="420"/>
    </row>
    <row r="50" spans="1:33" x14ac:dyDescent="0.3">
      <c r="A50" s="260">
        <f t="shared" ca="1" si="4"/>
        <v>-1</v>
      </c>
      <c r="B50" s="261" t="str" cm="1">
        <f t="array" ref="B50">IF(NOT(ISNA(_xlfn.XLOOKUP(I50,T11_AusBerSort,T11_AusBerSort))),"A",IF(NOT(ISNA(VLOOKUP(I50,T11_EinBerSort,T11_EinBerSort))),"E",""))</f>
        <v/>
      </c>
      <c r="C50" s="265" t="s">
        <v>191</v>
      </c>
      <c r="D50" s="262">
        <f t="shared" si="23"/>
        <v>37</v>
      </c>
      <c r="E50" s="260">
        <f t="shared" ca="1" si="5"/>
        <v>-1</v>
      </c>
      <c r="F50" s="18"/>
      <c r="G50" s="18"/>
      <c r="H50" s="18"/>
      <c r="I50" s="18"/>
      <c r="J50" s="18"/>
      <c r="K50" s="21"/>
      <c r="M50" s="222" t="str">
        <f t="shared" si="6"/>
        <v>000000</v>
      </c>
      <c r="N50" s="222">
        <f t="shared" si="7"/>
        <v>0</v>
      </c>
      <c r="O50" s="222" t="b">
        <f t="shared" si="8"/>
        <v>1</v>
      </c>
      <c r="P50" s="222" t="b">
        <f t="shared" si="9"/>
        <v>1</v>
      </c>
      <c r="Q50" s="222" t="b">
        <f t="shared" si="10"/>
        <v>1</v>
      </c>
      <c r="R50" s="222" t="b">
        <f t="shared" si="11"/>
        <v>1</v>
      </c>
      <c r="S50" s="222" t="b">
        <f t="shared" si="12"/>
        <v>1</v>
      </c>
      <c r="T50" s="222" t="b">
        <f t="shared" si="13"/>
        <v>1</v>
      </c>
      <c r="U50" s="222" t="b">
        <f t="shared" si="14"/>
        <v>0</v>
      </c>
      <c r="V50" s="167" t="e" cm="1">
        <f t="array" aca="1" ref="V50" ca="1">IFERROR(_xlfn.XLOOKUP(J50,INDIRECT(SUBSTITUTE(SUBSTITUTE(SUBSTITUTE(I50,"/","_"),"-","Y")," ","X")),INDIRECT(SUBSTITUTE(SUBSTITUTE(SUBSTITUTE(I50,"/","_"),"-","Y")," ","X"))),_xlfn.XLOOKUP(J50,INDIRECT(SUBSTITUTE(SUBSTITUTE(SUBSTITUTE(I50,"/","_"),"-","Y")," ","X")),INDIRECT(SUBSTITUTE(SUBSTITUTE(SUBSTITUTE(I50,"/","_"),"-","Y")," ","X"))))</f>
        <v>#REF!</v>
      </c>
      <c r="W50" s="222">
        <f t="shared" ca="1" si="2"/>
        <v>-1</v>
      </c>
      <c r="X50" s="167" t="e">
        <f t="shared" ca="1" si="15"/>
        <v>#REF!</v>
      </c>
      <c r="Y50" s="167" t="str">
        <f t="shared" si="16"/>
        <v/>
      </c>
      <c r="Z50" s="167" t="str">
        <f t="shared" ca="1" si="3"/>
        <v/>
      </c>
      <c r="AA50" s="167" t="str">
        <f t="shared" ca="1" si="17"/>
        <v/>
      </c>
      <c r="AB50" s="223" t="b">
        <f t="shared" si="18"/>
        <v>1</v>
      </c>
      <c r="AC50" s="223" t="b">
        <f t="shared" si="19"/>
        <v>1</v>
      </c>
      <c r="AD50" s="223" t="b">
        <f t="shared" si="20"/>
        <v>1</v>
      </c>
      <c r="AE50" s="223" t="b">
        <f t="shared" si="21"/>
        <v>1</v>
      </c>
      <c r="AF50" s="252" t="str">
        <f t="shared" ca="1" si="22"/>
        <v/>
      </c>
      <c r="AG50" s="420"/>
    </row>
    <row r="51" spans="1:33" x14ac:dyDescent="0.3">
      <c r="A51" s="260">
        <f t="shared" ca="1" si="4"/>
        <v>-1</v>
      </c>
      <c r="B51" s="261" t="str" cm="1">
        <f t="array" ref="B51">IF(NOT(ISNA(_xlfn.XLOOKUP(I51,T11_AusBerSort,T11_AusBerSort))),"A",IF(NOT(ISNA(VLOOKUP(I51,T11_EinBerSort,T11_EinBerSort))),"E",""))</f>
        <v/>
      </c>
      <c r="C51" s="265" t="s">
        <v>191</v>
      </c>
      <c r="D51" s="262">
        <f t="shared" si="23"/>
        <v>38</v>
      </c>
      <c r="E51" s="260">
        <f t="shared" ca="1" si="5"/>
        <v>-1</v>
      </c>
      <c r="F51" s="18"/>
      <c r="G51" s="18"/>
      <c r="H51" s="18"/>
      <c r="I51" s="18"/>
      <c r="J51" s="18"/>
      <c r="K51" s="21"/>
      <c r="M51" s="222" t="str">
        <f t="shared" si="6"/>
        <v>000000</v>
      </c>
      <c r="N51" s="222">
        <f t="shared" si="7"/>
        <v>0</v>
      </c>
      <c r="O51" s="222" t="b">
        <f t="shared" si="8"/>
        <v>1</v>
      </c>
      <c r="P51" s="222" t="b">
        <f t="shared" si="9"/>
        <v>1</v>
      </c>
      <c r="Q51" s="222" t="b">
        <f t="shared" si="10"/>
        <v>1</v>
      </c>
      <c r="R51" s="222" t="b">
        <f t="shared" si="11"/>
        <v>1</v>
      </c>
      <c r="S51" s="222" t="b">
        <f t="shared" si="12"/>
        <v>1</v>
      </c>
      <c r="T51" s="222" t="b">
        <f t="shared" si="13"/>
        <v>1</v>
      </c>
      <c r="U51" s="222" t="b">
        <f t="shared" si="14"/>
        <v>0</v>
      </c>
      <c r="V51" s="167" t="e" cm="1">
        <f t="array" aca="1" ref="V51" ca="1">IFERROR(_xlfn.XLOOKUP(J51,INDIRECT(SUBSTITUTE(SUBSTITUTE(SUBSTITUTE(I51,"/","_"),"-","Y")," ","X")),INDIRECT(SUBSTITUTE(SUBSTITUTE(SUBSTITUTE(I51,"/","_"),"-","Y")," ","X"))),_xlfn.XLOOKUP(J51,INDIRECT(SUBSTITUTE(SUBSTITUTE(SUBSTITUTE(I51,"/","_"),"-","Y")," ","X")),INDIRECT(SUBSTITUTE(SUBSTITUTE(SUBSTITUTE(I51,"/","_"),"-","Y")," ","X"))))</f>
        <v>#REF!</v>
      </c>
      <c r="W51" s="222">
        <f t="shared" ca="1" si="2"/>
        <v>-1</v>
      </c>
      <c r="X51" s="167" t="e">
        <f t="shared" ca="1" si="15"/>
        <v>#REF!</v>
      </c>
      <c r="Y51" s="167" t="str">
        <f t="shared" si="16"/>
        <v/>
      </c>
      <c r="Z51" s="167" t="str">
        <f t="shared" ca="1" si="3"/>
        <v/>
      </c>
      <c r="AA51" s="167" t="str">
        <f t="shared" ca="1" si="17"/>
        <v/>
      </c>
      <c r="AB51" s="223" t="b">
        <f t="shared" si="18"/>
        <v>1</v>
      </c>
      <c r="AC51" s="223" t="b">
        <f t="shared" si="19"/>
        <v>1</v>
      </c>
      <c r="AD51" s="223" t="b">
        <f t="shared" si="20"/>
        <v>1</v>
      </c>
      <c r="AE51" s="223" t="b">
        <f t="shared" si="21"/>
        <v>1</v>
      </c>
      <c r="AF51" s="252" t="str">
        <f t="shared" ca="1" si="22"/>
        <v/>
      </c>
      <c r="AG51" s="420"/>
    </row>
    <row r="52" spans="1:33" x14ac:dyDescent="0.3">
      <c r="A52" s="260">
        <f t="shared" ca="1" si="4"/>
        <v>-1</v>
      </c>
      <c r="B52" s="261" t="str" cm="1">
        <f t="array" ref="B52">IF(NOT(ISNA(_xlfn.XLOOKUP(I52,T11_AusBerSort,T11_AusBerSort))),"A",IF(NOT(ISNA(VLOOKUP(I52,T11_EinBerSort,T11_EinBerSort))),"E",""))</f>
        <v/>
      </c>
      <c r="C52" s="265" t="s">
        <v>191</v>
      </c>
      <c r="D52" s="262">
        <f t="shared" si="23"/>
        <v>39</v>
      </c>
      <c r="E52" s="260">
        <f t="shared" ca="1" si="5"/>
        <v>-1</v>
      </c>
      <c r="F52" s="18"/>
      <c r="G52" s="18"/>
      <c r="H52" s="18"/>
      <c r="I52" s="18"/>
      <c r="J52" s="18"/>
      <c r="K52" s="21"/>
      <c r="M52" s="222" t="str">
        <f t="shared" si="6"/>
        <v>000000</v>
      </c>
      <c r="N52" s="222">
        <f t="shared" si="7"/>
        <v>0</v>
      </c>
      <c r="O52" s="222" t="b">
        <f t="shared" si="8"/>
        <v>1</v>
      </c>
      <c r="P52" s="222" t="b">
        <f t="shared" si="9"/>
        <v>1</v>
      </c>
      <c r="Q52" s="222" t="b">
        <f t="shared" si="10"/>
        <v>1</v>
      </c>
      <c r="R52" s="222" t="b">
        <f t="shared" si="11"/>
        <v>1</v>
      </c>
      <c r="S52" s="222" t="b">
        <f t="shared" si="12"/>
        <v>1</v>
      </c>
      <c r="T52" s="222" t="b">
        <f t="shared" si="13"/>
        <v>1</v>
      </c>
      <c r="U52" s="222" t="b">
        <f t="shared" si="14"/>
        <v>0</v>
      </c>
      <c r="V52" s="167" t="e" cm="1">
        <f t="array" aca="1" ref="V52" ca="1">IFERROR(_xlfn.XLOOKUP(J52,INDIRECT(SUBSTITUTE(SUBSTITUTE(SUBSTITUTE(I52,"/","_"),"-","Y")," ","X")),INDIRECT(SUBSTITUTE(SUBSTITUTE(SUBSTITUTE(I52,"/","_"),"-","Y")," ","X"))),_xlfn.XLOOKUP(J52,INDIRECT(SUBSTITUTE(SUBSTITUTE(SUBSTITUTE(I52,"/","_"),"-","Y")," ","X")),INDIRECT(SUBSTITUTE(SUBSTITUTE(SUBSTITUTE(I52,"/","_"),"-","Y")," ","X"))))</f>
        <v>#REF!</v>
      </c>
      <c r="W52" s="222">
        <f t="shared" ca="1" si="2"/>
        <v>-1</v>
      </c>
      <c r="X52" s="167" t="e">
        <f t="shared" ca="1" si="15"/>
        <v>#REF!</v>
      </c>
      <c r="Y52" s="167" t="str">
        <f t="shared" si="16"/>
        <v/>
      </c>
      <c r="Z52" s="167" t="str">
        <f t="shared" ca="1" si="3"/>
        <v/>
      </c>
      <c r="AA52" s="167" t="str">
        <f t="shared" ca="1" si="17"/>
        <v/>
      </c>
      <c r="AB52" s="223" t="b">
        <f t="shared" si="18"/>
        <v>1</v>
      </c>
      <c r="AC52" s="223" t="b">
        <f t="shared" si="19"/>
        <v>1</v>
      </c>
      <c r="AD52" s="223" t="b">
        <f t="shared" si="20"/>
        <v>1</v>
      </c>
      <c r="AE52" s="223" t="b">
        <f t="shared" si="21"/>
        <v>1</v>
      </c>
      <c r="AF52" s="252" t="str">
        <f t="shared" ca="1" si="22"/>
        <v/>
      </c>
      <c r="AG52" s="420"/>
    </row>
    <row r="53" spans="1:33" x14ac:dyDescent="0.3">
      <c r="A53" s="260">
        <f t="shared" ca="1" si="4"/>
        <v>-1</v>
      </c>
      <c r="B53" s="261" t="str" cm="1">
        <f t="array" ref="B53">IF(NOT(ISNA(_xlfn.XLOOKUP(I53,T11_AusBerSort,T11_AusBerSort))),"A",IF(NOT(ISNA(VLOOKUP(I53,T11_EinBerSort,T11_EinBerSort))),"E",""))</f>
        <v/>
      </c>
      <c r="C53" s="265" t="s">
        <v>191</v>
      </c>
      <c r="D53" s="262">
        <f t="shared" si="23"/>
        <v>40</v>
      </c>
      <c r="E53" s="260">
        <f t="shared" ca="1" si="5"/>
        <v>-1</v>
      </c>
      <c r="F53" s="18"/>
      <c r="G53" s="18"/>
      <c r="H53" s="18"/>
      <c r="I53" s="18"/>
      <c r="J53" s="18"/>
      <c r="K53" s="21"/>
      <c r="M53" s="222" t="str">
        <f t="shared" si="6"/>
        <v>000000</v>
      </c>
      <c r="N53" s="222">
        <f t="shared" si="7"/>
        <v>0</v>
      </c>
      <c r="O53" s="222" t="b">
        <f t="shared" si="8"/>
        <v>1</v>
      </c>
      <c r="P53" s="222" t="b">
        <f t="shared" si="9"/>
        <v>1</v>
      </c>
      <c r="Q53" s="222" t="b">
        <f t="shared" si="10"/>
        <v>1</v>
      </c>
      <c r="R53" s="222" t="b">
        <f t="shared" si="11"/>
        <v>1</v>
      </c>
      <c r="S53" s="222" t="b">
        <f t="shared" si="12"/>
        <v>1</v>
      </c>
      <c r="T53" s="222" t="b">
        <f t="shared" si="13"/>
        <v>1</v>
      </c>
      <c r="U53" s="222" t="b">
        <f t="shared" si="14"/>
        <v>0</v>
      </c>
      <c r="V53" s="167" t="e" cm="1">
        <f t="array" aca="1" ref="V53" ca="1">IFERROR(_xlfn.XLOOKUP(J53,INDIRECT(SUBSTITUTE(SUBSTITUTE(SUBSTITUTE(I53,"/","_"),"-","Y")," ","X")),INDIRECT(SUBSTITUTE(SUBSTITUTE(SUBSTITUTE(I53,"/","_"),"-","Y")," ","X"))),_xlfn.XLOOKUP(J53,INDIRECT(SUBSTITUTE(SUBSTITUTE(SUBSTITUTE(I53,"/","_"),"-","Y")," ","X")),INDIRECT(SUBSTITUTE(SUBSTITUTE(SUBSTITUTE(I53,"/","_"),"-","Y")," ","X"))))</f>
        <v>#REF!</v>
      </c>
      <c r="W53" s="222">
        <f t="shared" ca="1" si="2"/>
        <v>-1</v>
      </c>
      <c r="X53" s="167" t="e">
        <f t="shared" ca="1" si="15"/>
        <v>#REF!</v>
      </c>
      <c r="Y53" s="167" t="str">
        <f t="shared" si="16"/>
        <v/>
      </c>
      <c r="Z53" s="167" t="str">
        <f t="shared" ca="1" si="3"/>
        <v/>
      </c>
      <c r="AA53" s="167" t="str">
        <f t="shared" ca="1" si="17"/>
        <v/>
      </c>
      <c r="AB53" s="223" t="b">
        <f t="shared" si="18"/>
        <v>1</v>
      </c>
      <c r="AC53" s="223" t="b">
        <f t="shared" si="19"/>
        <v>1</v>
      </c>
      <c r="AD53" s="223" t="b">
        <f t="shared" si="20"/>
        <v>1</v>
      </c>
      <c r="AE53" s="223" t="b">
        <f t="shared" si="21"/>
        <v>1</v>
      </c>
      <c r="AF53" s="252" t="str">
        <f t="shared" ca="1" si="22"/>
        <v/>
      </c>
      <c r="AG53" s="420"/>
    </row>
    <row r="54" spans="1:33" x14ac:dyDescent="0.3">
      <c r="A54" s="260">
        <f t="shared" ca="1" si="4"/>
        <v>-1</v>
      </c>
      <c r="B54" s="261" t="str" cm="1">
        <f t="array" ref="B54">IF(NOT(ISNA(_xlfn.XLOOKUP(I54,T11_AusBerSort,T11_AusBerSort))),"A",IF(NOT(ISNA(VLOOKUP(I54,T11_EinBerSort,T11_EinBerSort))),"E",""))</f>
        <v/>
      </c>
      <c r="C54" s="265" t="s">
        <v>191</v>
      </c>
      <c r="D54" s="262">
        <f t="shared" si="23"/>
        <v>41</v>
      </c>
      <c r="E54" s="260">
        <f t="shared" ca="1" si="5"/>
        <v>-1</v>
      </c>
      <c r="F54" s="18"/>
      <c r="G54" s="18"/>
      <c r="H54" s="18"/>
      <c r="I54" s="18"/>
      <c r="J54" s="18"/>
      <c r="K54" s="21"/>
      <c r="M54" s="222" t="str">
        <f t="shared" si="6"/>
        <v>000000</v>
      </c>
      <c r="N54" s="222">
        <f t="shared" si="7"/>
        <v>0</v>
      </c>
      <c r="O54" s="222" t="b">
        <f t="shared" si="8"/>
        <v>1</v>
      </c>
      <c r="P54" s="222" t="b">
        <f t="shared" si="9"/>
        <v>1</v>
      </c>
      <c r="Q54" s="222" t="b">
        <f t="shared" si="10"/>
        <v>1</v>
      </c>
      <c r="R54" s="222" t="b">
        <f t="shared" si="11"/>
        <v>1</v>
      </c>
      <c r="S54" s="222" t="b">
        <f t="shared" si="12"/>
        <v>1</v>
      </c>
      <c r="T54" s="222" t="b">
        <f t="shared" si="13"/>
        <v>1</v>
      </c>
      <c r="U54" s="222" t="b">
        <f t="shared" si="14"/>
        <v>0</v>
      </c>
      <c r="V54" s="167" t="e" cm="1">
        <f t="array" aca="1" ref="V54" ca="1">IFERROR(_xlfn.XLOOKUP(J54,INDIRECT(SUBSTITUTE(SUBSTITUTE(SUBSTITUTE(I54,"/","_"),"-","Y")," ","X")),INDIRECT(SUBSTITUTE(SUBSTITUTE(SUBSTITUTE(I54,"/","_"),"-","Y")," ","X"))),_xlfn.XLOOKUP(J54,INDIRECT(SUBSTITUTE(SUBSTITUTE(SUBSTITUTE(I54,"/","_"),"-","Y")," ","X")),INDIRECT(SUBSTITUTE(SUBSTITUTE(SUBSTITUTE(I54,"/","_"),"-","Y")," ","X"))))</f>
        <v>#REF!</v>
      </c>
      <c r="W54" s="222">
        <f t="shared" ca="1" si="2"/>
        <v>-1</v>
      </c>
      <c r="X54" s="167" t="e">
        <f t="shared" ca="1" si="15"/>
        <v>#REF!</v>
      </c>
      <c r="Y54" s="167" t="str">
        <f t="shared" si="16"/>
        <v/>
      </c>
      <c r="Z54" s="167" t="str">
        <f t="shared" ca="1" si="3"/>
        <v/>
      </c>
      <c r="AA54" s="167" t="str">
        <f t="shared" ca="1" si="17"/>
        <v/>
      </c>
      <c r="AB54" s="223" t="b">
        <f t="shared" si="18"/>
        <v>1</v>
      </c>
      <c r="AC54" s="223" t="b">
        <f t="shared" si="19"/>
        <v>1</v>
      </c>
      <c r="AD54" s="223" t="b">
        <f t="shared" si="20"/>
        <v>1</v>
      </c>
      <c r="AE54" s="223" t="b">
        <f t="shared" si="21"/>
        <v>1</v>
      </c>
      <c r="AF54" s="252" t="str">
        <f t="shared" ca="1" si="22"/>
        <v/>
      </c>
      <c r="AG54" s="420"/>
    </row>
    <row r="55" spans="1:33" x14ac:dyDescent="0.3">
      <c r="A55" s="260">
        <f t="shared" ca="1" si="4"/>
        <v>-1</v>
      </c>
      <c r="B55" s="261" t="str" cm="1">
        <f t="array" ref="B55">IF(NOT(ISNA(_xlfn.XLOOKUP(I55,T11_AusBerSort,T11_AusBerSort))),"A",IF(NOT(ISNA(VLOOKUP(I55,T11_EinBerSort,T11_EinBerSort))),"E",""))</f>
        <v/>
      </c>
      <c r="C55" s="265" t="s">
        <v>191</v>
      </c>
      <c r="D55" s="262">
        <f t="shared" si="23"/>
        <v>42</v>
      </c>
      <c r="E55" s="260">
        <f t="shared" ca="1" si="5"/>
        <v>-1</v>
      </c>
      <c r="F55" s="18"/>
      <c r="G55" s="18"/>
      <c r="H55" s="18"/>
      <c r="I55" s="18"/>
      <c r="J55" s="18"/>
      <c r="K55" s="21"/>
      <c r="M55" s="222" t="str">
        <f t="shared" si="6"/>
        <v>000000</v>
      </c>
      <c r="N55" s="222">
        <f t="shared" si="7"/>
        <v>0</v>
      </c>
      <c r="O55" s="222" t="b">
        <f t="shared" si="8"/>
        <v>1</v>
      </c>
      <c r="P55" s="222" t="b">
        <f t="shared" si="9"/>
        <v>1</v>
      </c>
      <c r="Q55" s="222" t="b">
        <f t="shared" si="10"/>
        <v>1</v>
      </c>
      <c r="R55" s="222" t="b">
        <f t="shared" si="11"/>
        <v>1</v>
      </c>
      <c r="S55" s="222" t="b">
        <f t="shared" si="12"/>
        <v>1</v>
      </c>
      <c r="T55" s="222" t="b">
        <f t="shared" si="13"/>
        <v>1</v>
      </c>
      <c r="U55" s="222" t="b">
        <f t="shared" si="14"/>
        <v>0</v>
      </c>
      <c r="V55" s="167" t="e" cm="1">
        <f t="array" aca="1" ref="V55" ca="1">IFERROR(_xlfn.XLOOKUP(J55,INDIRECT(SUBSTITUTE(SUBSTITUTE(SUBSTITUTE(I55,"/","_"),"-","Y")," ","X")),INDIRECT(SUBSTITUTE(SUBSTITUTE(SUBSTITUTE(I55,"/","_"),"-","Y")," ","X"))),_xlfn.XLOOKUP(J55,INDIRECT(SUBSTITUTE(SUBSTITUTE(SUBSTITUTE(I55,"/","_"),"-","Y")," ","X")),INDIRECT(SUBSTITUTE(SUBSTITUTE(SUBSTITUTE(I55,"/","_"),"-","Y")," ","X"))))</f>
        <v>#REF!</v>
      </c>
      <c r="W55" s="222">
        <f t="shared" ca="1" si="2"/>
        <v>-1</v>
      </c>
      <c r="X55" s="167" t="e">
        <f t="shared" ca="1" si="15"/>
        <v>#REF!</v>
      </c>
      <c r="Y55" s="167" t="str">
        <f t="shared" si="16"/>
        <v/>
      </c>
      <c r="Z55" s="167" t="str">
        <f t="shared" ca="1" si="3"/>
        <v/>
      </c>
      <c r="AA55" s="167" t="str">
        <f t="shared" ca="1" si="17"/>
        <v/>
      </c>
      <c r="AB55" s="223" t="b">
        <f t="shared" si="18"/>
        <v>1</v>
      </c>
      <c r="AC55" s="223" t="b">
        <f t="shared" si="19"/>
        <v>1</v>
      </c>
      <c r="AD55" s="223" t="b">
        <f t="shared" si="20"/>
        <v>1</v>
      </c>
      <c r="AE55" s="223" t="b">
        <f t="shared" si="21"/>
        <v>1</v>
      </c>
      <c r="AF55" s="252" t="str">
        <f t="shared" ca="1" si="22"/>
        <v/>
      </c>
      <c r="AG55" s="420"/>
    </row>
    <row r="56" spans="1:33" x14ac:dyDescent="0.3">
      <c r="A56" s="260">
        <f t="shared" ca="1" si="4"/>
        <v>-1</v>
      </c>
      <c r="B56" s="261" t="str" cm="1">
        <f t="array" ref="B56">IF(NOT(ISNA(_xlfn.XLOOKUP(I56,T11_AusBerSort,T11_AusBerSort))),"A",IF(NOT(ISNA(VLOOKUP(I56,T11_EinBerSort,T11_EinBerSort))),"E",""))</f>
        <v/>
      </c>
      <c r="C56" s="265" t="s">
        <v>191</v>
      </c>
      <c r="D56" s="262">
        <f t="shared" si="23"/>
        <v>43</v>
      </c>
      <c r="E56" s="260">
        <f t="shared" ca="1" si="5"/>
        <v>-1</v>
      </c>
      <c r="F56" s="18"/>
      <c r="G56" s="18"/>
      <c r="H56" s="18"/>
      <c r="I56" s="18"/>
      <c r="J56" s="18"/>
      <c r="K56" s="21"/>
      <c r="M56" s="222" t="str">
        <f t="shared" si="6"/>
        <v>000000</v>
      </c>
      <c r="N56" s="222">
        <f t="shared" si="7"/>
        <v>0</v>
      </c>
      <c r="O56" s="222" t="b">
        <f t="shared" si="8"/>
        <v>1</v>
      </c>
      <c r="P56" s="222" t="b">
        <f t="shared" si="9"/>
        <v>1</v>
      </c>
      <c r="Q56" s="222" t="b">
        <f t="shared" si="10"/>
        <v>1</v>
      </c>
      <c r="R56" s="222" t="b">
        <f t="shared" si="11"/>
        <v>1</v>
      </c>
      <c r="S56" s="222" t="b">
        <f t="shared" si="12"/>
        <v>1</v>
      </c>
      <c r="T56" s="222" t="b">
        <f t="shared" si="13"/>
        <v>1</v>
      </c>
      <c r="U56" s="222" t="b">
        <f t="shared" si="14"/>
        <v>0</v>
      </c>
      <c r="V56" s="167" t="e" cm="1">
        <f t="array" aca="1" ref="V56" ca="1">IFERROR(_xlfn.XLOOKUP(J56,INDIRECT(SUBSTITUTE(SUBSTITUTE(SUBSTITUTE(I56,"/","_"),"-","Y")," ","X")),INDIRECT(SUBSTITUTE(SUBSTITUTE(SUBSTITUTE(I56,"/","_"),"-","Y")," ","X"))),_xlfn.XLOOKUP(J56,INDIRECT(SUBSTITUTE(SUBSTITUTE(SUBSTITUTE(I56,"/","_"),"-","Y")," ","X")),INDIRECT(SUBSTITUTE(SUBSTITUTE(SUBSTITUTE(I56,"/","_"),"-","Y")," ","X"))))</f>
        <v>#REF!</v>
      </c>
      <c r="W56" s="222">
        <f t="shared" ca="1" si="2"/>
        <v>-1</v>
      </c>
      <c r="X56" s="167" t="e">
        <f t="shared" ca="1" si="15"/>
        <v>#REF!</v>
      </c>
      <c r="Y56" s="167" t="str">
        <f t="shared" si="16"/>
        <v/>
      </c>
      <c r="Z56" s="167" t="str">
        <f t="shared" ca="1" si="3"/>
        <v/>
      </c>
      <c r="AA56" s="167" t="str">
        <f t="shared" ca="1" si="17"/>
        <v/>
      </c>
      <c r="AB56" s="223" t="b">
        <f t="shared" si="18"/>
        <v>1</v>
      </c>
      <c r="AC56" s="223" t="b">
        <f t="shared" si="19"/>
        <v>1</v>
      </c>
      <c r="AD56" s="223" t="b">
        <f t="shared" si="20"/>
        <v>1</v>
      </c>
      <c r="AE56" s="223" t="b">
        <f t="shared" si="21"/>
        <v>1</v>
      </c>
      <c r="AF56" s="252" t="str">
        <f t="shared" ca="1" si="22"/>
        <v/>
      </c>
      <c r="AG56" s="420"/>
    </row>
    <row r="57" spans="1:33" x14ac:dyDescent="0.3">
      <c r="A57" s="260">
        <f t="shared" ca="1" si="4"/>
        <v>-1</v>
      </c>
      <c r="B57" s="261" t="str" cm="1">
        <f t="array" ref="B57">IF(NOT(ISNA(_xlfn.XLOOKUP(I57,T11_AusBerSort,T11_AusBerSort))),"A",IF(NOT(ISNA(VLOOKUP(I57,T11_EinBerSort,T11_EinBerSort))),"E",""))</f>
        <v/>
      </c>
      <c r="C57" s="265" t="s">
        <v>191</v>
      </c>
      <c r="D57" s="262">
        <f t="shared" si="23"/>
        <v>44</v>
      </c>
      <c r="E57" s="260">
        <f t="shared" ca="1" si="5"/>
        <v>-1</v>
      </c>
      <c r="F57" s="18"/>
      <c r="G57" s="18"/>
      <c r="H57" s="18"/>
      <c r="I57" s="18"/>
      <c r="J57" s="18"/>
      <c r="K57" s="21"/>
      <c r="M57" s="222" t="str">
        <f t="shared" si="6"/>
        <v>000000</v>
      </c>
      <c r="N57" s="222">
        <f t="shared" si="7"/>
        <v>0</v>
      </c>
      <c r="O57" s="222" t="b">
        <f t="shared" si="8"/>
        <v>1</v>
      </c>
      <c r="P57" s="222" t="b">
        <f t="shared" si="9"/>
        <v>1</v>
      </c>
      <c r="Q57" s="222" t="b">
        <f t="shared" si="10"/>
        <v>1</v>
      </c>
      <c r="R57" s="222" t="b">
        <f t="shared" si="11"/>
        <v>1</v>
      </c>
      <c r="S57" s="222" t="b">
        <f t="shared" si="12"/>
        <v>1</v>
      </c>
      <c r="T57" s="222" t="b">
        <f t="shared" si="13"/>
        <v>1</v>
      </c>
      <c r="U57" s="222" t="b">
        <f t="shared" si="14"/>
        <v>0</v>
      </c>
      <c r="V57" s="167" t="e" cm="1">
        <f t="array" aca="1" ref="V57" ca="1">IFERROR(_xlfn.XLOOKUP(J57,INDIRECT(SUBSTITUTE(SUBSTITUTE(SUBSTITUTE(I57,"/","_"),"-","Y")," ","X")),INDIRECT(SUBSTITUTE(SUBSTITUTE(SUBSTITUTE(I57,"/","_"),"-","Y")," ","X"))),_xlfn.XLOOKUP(J57,INDIRECT(SUBSTITUTE(SUBSTITUTE(SUBSTITUTE(I57,"/","_"),"-","Y")," ","X")),INDIRECT(SUBSTITUTE(SUBSTITUTE(SUBSTITUTE(I57,"/","_"),"-","Y")," ","X"))))</f>
        <v>#REF!</v>
      </c>
      <c r="W57" s="222">
        <f t="shared" ca="1" si="2"/>
        <v>-1</v>
      </c>
      <c r="X57" s="167" t="e">
        <f t="shared" ca="1" si="15"/>
        <v>#REF!</v>
      </c>
      <c r="Y57" s="167" t="str">
        <f t="shared" si="16"/>
        <v/>
      </c>
      <c r="Z57" s="167" t="str">
        <f t="shared" ca="1" si="3"/>
        <v/>
      </c>
      <c r="AA57" s="167" t="str">
        <f t="shared" ca="1" si="17"/>
        <v/>
      </c>
      <c r="AB57" s="223" t="b">
        <f t="shared" si="18"/>
        <v>1</v>
      </c>
      <c r="AC57" s="223" t="b">
        <f t="shared" si="19"/>
        <v>1</v>
      </c>
      <c r="AD57" s="223" t="b">
        <f t="shared" si="20"/>
        <v>1</v>
      </c>
      <c r="AE57" s="223" t="b">
        <f t="shared" si="21"/>
        <v>1</v>
      </c>
      <c r="AF57" s="252" t="str">
        <f t="shared" ca="1" si="22"/>
        <v/>
      </c>
      <c r="AG57" s="420"/>
    </row>
    <row r="58" spans="1:33" x14ac:dyDescent="0.3">
      <c r="A58" s="260">
        <f t="shared" ca="1" si="4"/>
        <v>-1</v>
      </c>
      <c r="B58" s="261" t="str" cm="1">
        <f t="array" ref="B58">IF(NOT(ISNA(_xlfn.XLOOKUP(I58,T11_AusBerSort,T11_AusBerSort))),"A",IF(NOT(ISNA(VLOOKUP(I58,T11_EinBerSort,T11_EinBerSort))),"E",""))</f>
        <v/>
      </c>
      <c r="C58" s="265" t="s">
        <v>191</v>
      </c>
      <c r="D58" s="262">
        <f t="shared" si="23"/>
        <v>45</v>
      </c>
      <c r="E58" s="260">
        <f t="shared" ca="1" si="5"/>
        <v>-1</v>
      </c>
      <c r="F58" s="18"/>
      <c r="G58" s="18"/>
      <c r="H58" s="18"/>
      <c r="I58" s="18"/>
      <c r="J58" s="18"/>
      <c r="K58" s="21"/>
      <c r="M58" s="222" t="str">
        <f t="shared" si="6"/>
        <v>000000</v>
      </c>
      <c r="N58" s="222">
        <f t="shared" si="7"/>
        <v>0</v>
      </c>
      <c r="O58" s="222" t="b">
        <f t="shared" si="8"/>
        <v>1</v>
      </c>
      <c r="P58" s="222" t="b">
        <f t="shared" si="9"/>
        <v>1</v>
      </c>
      <c r="Q58" s="222" t="b">
        <f t="shared" si="10"/>
        <v>1</v>
      </c>
      <c r="R58" s="222" t="b">
        <f t="shared" si="11"/>
        <v>1</v>
      </c>
      <c r="S58" s="222" t="b">
        <f t="shared" si="12"/>
        <v>1</v>
      </c>
      <c r="T58" s="222" t="b">
        <f t="shared" si="13"/>
        <v>1</v>
      </c>
      <c r="U58" s="222" t="b">
        <f t="shared" si="14"/>
        <v>0</v>
      </c>
      <c r="V58" s="167" t="e" cm="1">
        <f t="array" aca="1" ref="V58" ca="1">IFERROR(_xlfn.XLOOKUP(J58,INDIRECT(SUBSTITUTE(SUBSTITUTE(SUBSTITUTE(I58,"/","_"),"-","Y")," ","X")),INDIRECT(SUBSTITUTE(SUBSTITUTE(SUBSTITUTE(I58,"/","_"),"-","Y")," ","X"))),_xlfn.XLOOKUP(J58,INDIRECT(SUBSTITUTE(SUBSTITUTE(SUBSTITUTE(I58,"/","_"),"-","Y")," ","X")),INDIRECT(SUBSTITUTE(SUBSTITUTE(SUBSTITUTE(I58,"/","_"),"-","Y")," ","X"))))</f>
        <v>#REF!</v>
      </c>
      <c r="W58" s="222">
        <f t="shared" ca="1" si="2"/>
        <v>-1</v>
      </c>
      <c r="X58" s="167" t="e">
        <f t="shared" ca="1" si="15"/>
        <v>#REF!</v>
      </c>
      <c r="Y58" s="167" t="str">
        <f t="shared" si="16"/>
        <v/>
      </c>
      <c r="Z58" s="167" t="str">
        <f t="shared" ca="1" si="3"/>
        <v/>
      </c>
      <c r="AA58" s="167" t="str">
        <f t="shared" ca="1" si="17"/>
        <v/>
      </c>
      <c r="AB58" s="223" t="b">
        <f t="shared" si="18"/>
        <v>1</v>
      </c>
      <c r="AC58" s="223" t="b">
        <f t="shared" si="19"/>
        <v>1</v>
      </c>
      <c r="AD58" s="223" t="b">
        <f t="shared" si="20"/>
        <v>1</v>
      </c>
      <c r="AE58" s="223" t="b">
        <f t="shared" si="21"/>
        <v>1</v>
      </c>
      <c r="AF58" s="252" t="str">
        <f t="shared" ca="1" si="22"/>
        <v/>
      </c>
      <c r="AG58" s="420"/>
    </row>
    <row r="59" spans="1:33" x14ac:dyDescent="0.3">
      <c r="A59" s="260">
        <f t="shared" ca="1" si="4"/>
        <v>-1</v>
      </c>
      <c r="B59" s="261" t="str" cm="1">
        <f t="array" ref="B59">IF(NOT(ISNA(_xlfn.XLOOKUP(I59,T11_AusBerSort,T11_AusBerSort))),"A",IF(NOT(ISNA(VLOOKUP(I59,T11_EinBerSort,T11_EinBerSort))),"E",""))</f>
        <v/>
      </c>
      <c r="C59" s="265" t="s">
        <v>191</v>
      </c>
      <c r="D59" s="262">
        <f t="shared" si="23"/>
        <v>46</v>
      </c>
      <c r="E59" s="260">
        <f t="shared" ca="1" si="5"/>
        <v>-1</v>
      </c>
      <c r="F59" s="18"/>
      <c r="G59" s="18"/>
      <c r="H59" s="18"/>
      <c r="I59" s="18"/>
      <c r="J59" s="18"/>
      <c r="K59" s="21"/>
      <c r="M59" s="222" t="str">
        <f t="shared" si="6"/>
        <v>000000</v>
      </c>
      <c r="N59" s="222">
        <f t="shared" si="7"/>
        <v>0</v>
      </c>
      <c r="O59" s="222" t="b">
        <f t="shared" si="8"/>
        <v>1</v>
      </c>
      <c r="P59" s="222" t="b">
        <f t="shared" si="9"/>
        <v>1</v>
      </c>
      <c r="Q59" s="222" t="b">
        <f t="shared" si="10"/>
        <v>1</v>
      </c>
      <c r="R59" s="222" t="b">
        <f t="shared" si="11"/>
        <v>1</v>
      </c>
      <c r="S59" s="222" t="b">
        <f t="shared" si="12"/>
        <v>1</v>
      </c>
      <c r="T59" s="222" t="b">
        <f t="shared" si="13"/>
        <v>1</v>
      </c>
      <c r="U59" s="222" t="b">
        <f t="shared" si="14"/>
        <v>0</v>
      </c>
      <c r="V59" s="167" t="e" cm="1">
        <f t="array" aca="1" ref="V59" ca="1">IFERROR(_xlfn.XLOOKUP(J59,INDIRECT(SUBSTITUTE(SUBSTITUTE(SUBSTITUTE(I59,"/","_"),"-","Y")," ","X")),INDIRECT(SUBSTITUTE(SUBSTITUTE(SUBSTITUTE(I59,"/","_"),"-","Y")," ","X"))),_xlfn.XLOOKUP(J59,INDIRECT(SUBSTITUTE(SUBSTITUTE(SUBSTITUTE(I59,"/","_"),"-","Y")," ","X")),INDIRECT(SUBSTITUTE(SUBSTITUTE(SUBSTITUTE(I59,"/","_"),"-","Y")," ","X"))))</f>
        <v>#REF!</v>
      </c>
      <c r="W59" s="222">
        <f t="shared" ca="1" si="2"/>
        <v>-1</v>
      </c>
      <c r="X59" s="167" t="e">
        <f t="shared" ca="1" si="15"/>
        <v>#REF!</v>
      </c>
      <c r="Y59" s="167" t="str">
        <f t="shared" si="16"/>
        <v/>
      </c>
      <c r="Z59" s="167" t="str">
        <f t="shared" ca="1" si="3"/>
        <v/>
      </c>
      <c r="AA59" s="167" t="str">
        <f t="shared" ca="1" si="17"/>
        <v/>
      </c>
      <c r="AB59" s="223" t="b">
        <f t="shared" si="18"/>
        <v>1</v>
      </c>
      <c r="AC59" s="223" t="b">
        <f t="shared" si="19"/>
        <v>1</v>
      </c>
      <c r="AD59" s="223" t="b">
        <f t="shared" si="20"/>
        <v>1</v>
      </c>
      <c r="AE59" s="223" t="b">
        <f t="shared" si="21"/>
        <v>1</v>
      </c>
      <c r="AF59" s="252" t="str">
        <f t="shared" ca="1" si="22"/>
        <v/>
      </c>
      <c r="AG59" s="420"/>
    </row>
    <row r="60" spans="1:33" x14ac:dyDescent="0.3">
      <c r="A60" s="260">
        <f t="shared" ca="1" si="4"/>
        <v>-1</v>
      </c>
      <c r="B60" s="261" t="str" cm="1">
        <f t="array" ref="B60">IF(NOT(ISNA(_xlfn.XLOOKUP(I60,T11_AusBerSort,T11_AusBerSort))),"A",IF(NOT(ISNA(VLOOKUP(I60,T11_EinBerSort,T11_EinBerSort))),"E",""))</f>
        <v/>
      </c>
      <c r="C60" s="265" t="s">
        <v>191</v>
      </c>
      <c r="D60" s="262">
        <f t="shared" si="23"/>
        <v>47</v>
      </c>
      <c r="E60" s="260">
        <f t="shared" ca="1" si="5"/>
        <v>-1</v>
      </c>
      <c r="F60" s="18"/>
      <c r="G60" s="18"/>
      <c r="H60" s="18"/>
      <c r="I60" s="18"/>
      <c r="J60" s="18"/>
      <c r="K60" s="21"/>
      <c r="M60" s="222" t="str">
        <f t="shared" si="6"/>
        <v>000000</v>
      </c>
      <c r="N60" s="222">
        <f t="shared" si="7"/>
        <v>0</v>
      </c>
      <c r="O60" s="222" t="b">
        <f t="shared" si="8"/>
        <v>1</v>
      </c>
      <c r="P60" s="222" t="b">
        <f t="shared" si="9"/>
        <v>1</v>
      </c>
      <c r="Q60" s="222" t="b">
        <f t="shared" si="10"/>
        <v>1</v>
      </c>
      <c r="R60" s="222" t="b">
        <f t="shared" si="11"/>
        <v>1</v>
      </c>
      <c r="S60" s="222" t="b">
        <f t="shared" si="12"/>
        <v>1</v>
      </c>
      <c r="T60" s="222" t="b">
        <f t="shared" si="13"/>
        <v>1</v>
      </c>
      <c r="U60" s="222" t="b">
        <f t="shared" si="14"/>
        <v>0</v>
      </c>
      <c r="V60" s="167" t="e" cm="1">
        <f t="array" aca="1" ref="V60" ca="1">IFERROR(_xlfn.XLOOKUP(J60,INDIRECT(SUBSTITUTE(SUBSTITUTE(SUBSTITUTE(I60,"/","_"),"-","Y")," ","X")),INDIRECT(SUBSTITUTE(SUBSTITUTE(SUBSTITUTE(I60,"/","_"),"-","Y")," ","X"))),_xlfn.XLOOKUP(J60,INDIRECT(SUBSTITUTE(SUBSTITUTE(SUBSTITUTE(I60,"/","_"),"-","Y")," ","X")),INDIRECT(SUBSTITUTE(SUBSTITUTE(SUBSTITUTE(I60,"/","_"),"-","Y")," ","X"))))</f>
        <v>#REF!</v>
      </c>
      <c r="W60" s="222">
        <f t="shared" ca="1" si="2"/>
        <v>-1</v>
      </c>
      <c r="X60" s="167" t="e">
        <f t="shared" ca="1" si="15"/>
        <v>#REF!</v>
      </c>
      <c r="Y60" s="167" t="str">
        <f t="shared" si="16"/>
        <v/>
      </c>
      <c r="Z60" s="167" t="str">
        <f t="shared" ca="1" si="3"/>
        <v/>
      </c>
      <c r="AA60" s="167" t="str">
        <f t="shared" ca="1" si="17"/>
        <v/>
      </c>
      <c r="AB60" s="223" t="b">
        <f t="shared" si="18"/>
        <v>1</v>
      </c>
      <c r="AC60" s="223" t="b">
        <f t="shared" si="19"/>
        <v>1</v>
      </c>
      <c r="AD60" s="223" t="b">
        <f t="shared" si="20"/>
        <v>1</v>
      </c>
      <c r="AE60" s="223" t="b">
        <f t="shared" si="21"/>
        <v>1</v>
      </c>
      <c r="AF60" s="252" t="str">
        <f t="shared" ca="1" si="22"/>
        <v/>
      </c>
      <c r="AG60" s="420"/>
    </row>
    <row r="61" spans="1:33" x14ac:dyDescent="0.3">
      <c r="A61" s="260">
        <f t="shared" ca="1" si="4"/>
        <v>-1</v>
      </c>
      <c r="B61" s="261" t="str" cm="1">
        <f t="array" ref="B61">IF(NOT(ISNA(_xlfn.XLOOKUP(I61,T11_AusBerSort,T11_AusBerSort))),"A",IF(NOT(ISNA(VLOOKUP(I61,T11_EinBerSort,T11_EinBerSort))),"E",""))</f>
        <v/>
      </c>
      <c r="C61" s="265" t="s">
        <v>191</v>
      </c>
      <c r="D61" s="262">
        <f t="shared" si="23"/>
        <v>48</v>
      </c>
      <c r="E61" s="260">
        <f t="shared" ca="1" si="5"/>
        <v>-1</v>
      </c>
      <c r="F61" s="18"/>
      <c r="G61" s="18"/>
      <c r="H61" s="18"/>
      <c r="I61" s="18"/>
      <c r="J61" s="18"/>
      <c r="K61" s="21"/>
      <c r="M61" s="222" t="str">
        <f t="shared" si="6"/>
        <v>000000</v>
      </c>
      <c r="N61" s="222">
        <f t="shared" si="7"/>
        <v>0</v>
      </c>
      <c r="O61" s="222" t="b">
        <f t="shared" si="8"/>
        <v>1</v>
      </c>
      <c r="P61" s="222" t="b">
        <f t="shared" si="9"/>
        <v>1</v>
      </c>
      <c r="Q61" s="222" t="b">
        <f t="shared" si="10"/>
        <v>1</v>
      </c>
      <c r="R61" s="222" t="b">
        <f t="shared" si="11"/>
        <v>1</v>
      </c>
      <c r="S61" s="222" t="b">
        <f t="shared" si="12"/>
        <v>1</v>
      </c>
      <c r="T61" s="222" t="b">
        <f t="shared" si="13"/>
        <v>1</v>
      </c>
      <c r="U61" s="222" t="b">
        <f t="shared" si="14"/>
        <v>0</v>
      </c>
      <c r="V61" s="167" t="e" cm="1">
        <f t="array" aca="1" ref="V61" ca="1">IFERROR(_xlfn.XLOOKUP(J61,INDIRECT(SUBSTITUTE(SUBSTITUTE(SUBSTITUTE(I61,"/","_"),"-","Y")," ","X")),INDIRECT(SUBSTITUTE(SUBSTITUTE(SUBSTITUTE(I61,"/","_"),"-","Y")," ","X"))),_xlfn.XLOOKUP(J61,INDIRECT(SUBSTITUTE(SUBSTITUTE(SUBSTITUTE(I61,"/","_"),"-","Y")," ","X")),INDIRECT(SUBSTITUTE(SUBSTITUTE(SUBSTITUTE(I61,"/","_"),"-","Y")," ","X"))))</f>
        <v>#REF!</v>
      </c>
      <c r="W61" s="222">
        <f t="shared" ca="1" si="2"/>
        <v>-1</v>
      </c>
      <c r="X61" s="167" t="e">
        <f t="shared" ca="1" si="15"/>
        <v>#REF!</v>
      </c>
      <c r="Y61" s="167" t="str">
        <f t="shared" si="16"/>
        <v/>
      </c>
      <c r="Z61" s="167" t="str">
        <f t="shared" ca="1" si="3"/>
        <v/>
      </c>
      <c r="AA61" s="167" t="str">
        <f t="shared" ca="1" si="17"/>
        <v/>
      </c>
      <c r="AB61" s="223" t="b">
        <f t="shared" si="18"/>
        <v>1</v>
      </c>
      <c r="AC61" s="223" t="b">
        <f t="shared" si="19"/>
        <v>1</v>
      </c>
      <c r="AD61" s="223" t="b">
        <f t="shared" si="20"/>
        <v>1</v>
      </c>
      <c r="AE61" s="223" t="b">
        <f t="shared" si="21"/>
        <v>1</v>
      </c>
      <c r="AF61" s="252" t="str">
        <f t="shared" ca="1" si="22"/>
        <v/>
      </c>
      <c r="AG61" s="420"/>
    </row>
    <row r="62" spans="1:33" x14ac:dyDescent="0.3">
      <c r="A62" s="260">
        <f t="shared" ca="1" si="4"/>
        <v>-1</v>
      </c>
      <c r="B62" s="261" t="str" cm="1">
        <f t="array" ref="B62">IF(NOT(ISNA(_xlfn.XLOOKUP(I62,T11_AusBerSort,T11_AusBerSort))),"A",IF(NOT(ISNA(VLOOKUP(I62,T11_EinBerSort,T11_EinBerSort))),"E",""))</f>
        <v/>
      </c>
      <c r="C62" s="265" t="s">
        <v>191</v>
      </c>
      <c r="D62" s="262">
        <f t="shared" si="23"/>
        <v>49</v>
      </c>
      <c r="E62" s="260">
        <f t="shared" ca="1" si="5"/>
        <v>-1</v>
      </c>
      <c r="F62" s="18"/>
      <c r="G62" s="18"/>
      <c r="H62" s="18"/>
      <c r="I62" s="18"/>
      <c r="J62" s="18"/>
      <c r="K62" s="21"/>
      <c r="M62" s="222" t="str">
        <f t="shared" si="6"/>
        <v>000000</v>
      </c>
      <c r="N62" s="222">
        <f t="shared" si="7"/>
        <v>0</v>
      </c>
      <c r="O62" s="222" t="b">
        <f t="shared" si="8"/>
        <v>1</v>
      </c>
      <c r="P62" s="222" t="b">
        <f t="shared" si="9"/>
        <v>1</v>
      </c>
      <c r="Q62" s="222" t="b">
        <f t="shared" si="10"/>
        <v>1</v>
      </c>
      <c r="R62" s="222" t="b">
        <f t="shared" si="11"/>
        <v>1</v>
      </c>
      <c r="S62" s="222" t="b">
        <f t="shared" si="12"/>
        <v>1</v>
      </c>
      <c r="T62" s="222" t="b">
        <f t="shared" si="13"/>
        <v>1</v>
      </c>
      <c r="U62" s="222" t="b">
        <f t="shared" si="14"/>
        <v>0</v>
      </c>
      <c r="V62" s="167" t="e" cm="1">
        <f t="array" aca="1" ref="V62" ca="1">IFERROR(_xlfn.XLOOKUP(J62,INDIRECT(SUBSTITUTE(SUBSTITUTE(SUBSTITUTE(I62,"/","_"),"-","Y")," ","X")),INDIRECT(SUBSTITUTE(SUBSTITUTE(SUBSTITUTE(I62,"/","_"),"-","Y")," ","X"))),_xlfn.XLOOKUP(J62,INDIRECT(SUBSTITUTE(SUBSTITUTE(SUBSTITUTE(I62,"/","_"),"-","Y")," ","X")),INDIRECT(SUBSTITUTE(SUBSTITUTE(SUBSTITUTE(I62,"/","_"),"-","Y")," ","X"))))</f>
        <v>#REF!</v>
      </c>
      <c r="W62" s="222">
        <f t="shared" ca="1" si="2"/>
        <v>-1</v>
      </c>
      <c r="X62" s="167" t="e">
        <f t="shared" ca="1" si="15"/>
        <v>#REF!</v>
      </c>
      <c r="Y62" s="167" t="str">
        <f t="shared" si="16"/>
        <v/>
      </c>
      <c r="Z62" s="167" t="str">
        <f t="shared" ca="1" si="3"/>
        <v/>
      </c>
      <c r="AA62" s="167" t="str">
        <f t="shared" ca="1" si="17"/>
        <v/>
      </c>
      <c r="AB62" s="223" t="b">
        <f t="shared" si="18"/>
        <v>1</v>
      </c>
      <c r="AC62" s="223" t="b">
        <f t="shared" si="19"/>
        <v>1</v>
      </c>
      <c r="AD62" s="223" t="b">
        <f t="shared" si="20"/>
        <v>1</v>
      </c>
      <c r="AE62" s="223" t="b">
        <f t="shared" si="21"/>
        <v>1</v>
      </c>
      <c r="AF62" s="252" t="str">
        <f t="shared" ca="1" si="22"/>
        <v/>
      </c>
      <c r="AG62" s="420"/>
    </row>
    <row r="63" spans="1:33" x14ac:dyDescent="0.3">
      <c r="A63" s="260">
        <f t="shared" ca="1" si="4"/>
        <v>-1</v>
      </c>
      <c r="B63" s="261" t="str" cm="1">
        <f t="array" ref="B63">IF(NOT(ISNA(_xlfn.XLOOKUP(I63,T11_AusBerSort,T11_AusBerSort))),"A",IF(NOT(ISNA(VLOOKUP(I63,T11_EinBerSort,T11_EinBerSort))),"E",""))</f>
        <v/>
      </c>
      <c r="C63" s="265" t="s">
        <v>191</v>
      </c>
      <c r="D63" s="262">
        <f t="shared" si="23"/>
        <v>50</v>
      </c>
      <c r="E63" s="260">
        <f t="shared" ca="1" si="5"/>
        <v>-1</v>
      </c>
      <c r="F63" s="18"/>
      <c r="G63" s="18"/>
      <c r="H63" s="18"/>
      <c r="I63" s="18"/>
      <c r="J63" s="18"/>
      <c r="K63" s="21"/>
      <c r="M63" s="222" t="str">
        <f t="shared" si="6"/>
        <v>000000</v>
      </c>
      <c r="N63" s="222">
        <f t="shared" si="7"/>
        <v>0</v>
      </c>
      <c r="O63" s="222" t="b">
        <f t="shared" si="8"/>
        <v>1</v>
      </c>
      <c r="P63" s="222" t="b">
        <f t="shared" si="9"/>
        <v>1</v>
      </c>
      <c r="Q63" s="222" t="b">
        <f t="shared" si="10"/>
        <v>1</v>
      </c>
      <c r="R63" s="222" t="b">
        <f t="shared" si="11"/>
        <v>1</v>
      </c>
      <c r="S63" s="222" t="b">
        <f t="shared" si="12"/>
        <v>1</v>
      </c>
      <c r="T63" s="222" t="b">
        <f t="shared" si="13"/>
        <v>1</v>
      </c>
      <c r="U63" s="222" t="b">
        <f t="shared" si="14"/>
        <v>0</v>
      </c>
      <c r="V63" s="167" t="e" cm="1">
        <f t="array" aca="1" ref="V63" ca="1">IFERROR(_xlfn.XLOOKUP(J63,INDIRECT(SUBSTITUTE(SUBSTITUTE(SUBSTITUTE(I63,"/","_"),"-","Y")," ","X")),INDIRECT(SUBSTITUTE(SUBSTITUTE(SUBSTITUTE(I63,"/","_"),"-","Y")," ","X"))),_xlfn.XLOOKUP(J63,INDIRECT(SUBSTITUTE(SUBSTITUTE(SUBSTITUTE(I63,"/","_"),"-","Y")," ","X")),INDIRECT(SUBSTITUTE(SUBSTITUTE(SUBSTITUTE(I63,"/","_"),"-","Y")," ","X"))))</f>
        <v>#REF!</v>
      </c>
      <c r="W63" s="222">
        <f t="shared" ca="1" si="2"/>
        <v>-1</v>
      </c>
      <c r="X63" s="167" t="e">
        <f t="shared" ca="1" si="15"/>
        <v>#REF!</v>
      </c>
      <c r="Y63" s="167" t="str">
        <f t="shared" si="16"/>
        <v/>
      </c>
      <c r="Z63" s="167" t="str">
        <f t="shared" ca="1" si="3"/>
        <v/>
      </c>
      <c r="AA63" s="167" t="str">
        <f t="shared" ca="1" si="17"/>
        <v/>
      </c>
      <c r="AB63" s="223" t="b">
        <f t="shared" si="18"/>
        <v>1</v>
      </c>
      <c r="AC63" s="223" t="b">
        <f t="shared" si="19"/>
        <v>1</v>
      </c>
      <c r="AD63" s="223" t="b">
        <f t="shared" si="20"/>
        <v>1</v>
      </c>
      <c r="AE63" s="223" t="b">
        <f t="shared" si="21"/>
        <v>1</v>
      </c>
      <c r="AF63" s="252" t="str">
        <f t="shared" ca="1" si="22"/>
        <v/>
      </c>
      <c r="AG63" s="420"/>
    </row>
    <row r="64" spans="1:33" x14ac:dyDescent="0.3">
      <c r="A64" s="260">
        <f t="shared" ca="1" si="4"/>
        <v>-1</v>
      </c>
      <c r="B64" s="261" t="str" cm="1">
        <f t="array" ref="B64">IF(NOT(ISNA(_xlfn.XLOOKUP(I64,T11_AusBerSort,T11_AusBerSort))),"A",IF(NOT(ISNA(VLOOKUP(I64,T11_EinBerSort,T11_EinBerSort))),"E",""))</f>
        <v/>
      </c>
      <c r="C64" s="265" t="s">
        <v>191</v>
      </c>
      <c r="D64" s="262">
        <f t="shared" si="23"/>
        <v>51</v>
      </c>
      <c r="E64" s="260">
        <f t="shared" ca="1" si="5"/>
        <v>-1</v>
      </c>
      <c r="F64" s="18"/>
      <c r="G64" s="18"/>
      <c r="H64" s="18"/>
      <c r="I64" s="18"/>
      <c r="J64" s="18"/>
      <c r="K64" s="21"/>
      <c r="M64" s="222" t="str">
        <f t="shared" si="6"/>
        <v>000000</v>
      </c>
      <c r="N64" s="222">
        <f t="shared" si="7"/>
        <v>0</v>
      </c>
      <c r="O64" s="222" t="b">
        <f t="shared" si="8"/>
        <v>1</v>
      </c>
      <c r="P64" s="222" t="b">
        <f t="shared" si="9"/>
        <v>1</v>
      </c>
      <c r="Q64" s="222" t="b">
        <f t="shared" si="10"/>
        <v>1</v>
      </c>
      <c r="R64" s="222" t="b">
        <f t="shared" si="11"/>
        <v>1</v>
      </c>
      <c r="S64" s="222" t="b">
        <f t="shared" si="12"/>
        <v>1</v>
      </c>
      <c r="T64" s="222" t="b">
        <f t="shared" si="13"/>
        <v>1</v>
      </c>
      <c r="U64" s="222" t="b">
        <f t="shared" si="14"/>
        <v>0</v>
      </c>
      <c r="V64" s="167" t="e" cm="1">
        <f t="array" aca="1" ref="V64" ca="1">IFERROR(_xlfn.XLOOKUP(J64,INDIRECT(SUBSTITUTE(SUBSTITUTE(SUBSTITUTE(I64,"/","_"),"-","Y")," ","X")),INDIRECT(SUBSTITUTE(SUBSTITUTE(SUBSTITUTE(I64,"/","_"),"-","Y")," ","X"))),_xlfn.XLOOKUP(J64,INDIRECT(SUBSTITUTE(SUBSTITUTE(SUBSTITUTE(I64,"/","_"),"-","Y")," ","X")),INDIRECT(SUBSTITUTE(SUBSTITUTE(SUBSTITUTE(I64,"/","_"),"-","Y")," ","X"))))</f>
        <v>#REF!</v>
      </c>
      <c r="W64" s="222">
        <f t="shared" ca="1" si="2"/>
        <v>-1</v>
      </c>
      <c r="X64" s="167" t="e">
        <f t="shared" ca="1" si="15"/>
        <v>#REF!</v>
      </c>
      <c r="Y64" s="167" t="str">
        <f t="shared" si="16"/>
        <v/>
      </c>
      <c r="Z64" s="167" t="str">
        <f t="shared" ca="1" si="3"/>
        <v/>
      </c>
      <c r="AA64" s="167" t="str">
        <f t="shared" ca="1" si="17"/>
        <v/>
      </c>
      <c r="AB64" s="223" t="b">
        <f t="shared" si="18"/>
        <v>1</v>
      </c>
      <c r="AC64" s="223" t="b">
        <f t="shared" si="19"/>
        <v>1</v>
      </c>
      <c r="AD64" s="223" t="b">
        <f t="shared" si="20"/>
        <v>1</v>
      </c>
      <c r="AE64" s="223" t="b">
        <f t="shared" si="21"/>
        <v>1</v>
      </c>
      <c r="AF64" s="252" t="str">
        <f t="shared" ca="1" si="22"/>
        <v/>
      </c>
      <c r="AG64" s="420"/>
    </row>
    <row r="65" spans="1:33" x14ac:dyDescent="0.3">
      <c r="A65" s="260">
        <f t="shared" ca="1" si="4"/>
        <v>-1</v>
      </c>
      <c r="B65" s="261" t="str" cm="1">
        <f t="array" ref="B65">IF(NOT(ISNA(_xlfn.XLOOKUP(I65,T11_AusBerSort,T11_AusBerSort))),"A",IF(NOT(ISNA(VLOOKUP(I65,T11_EinBerSort,T11_EinBerSort))),"E",""))</f>
        <v/>
      </c>
      <c r="C65" s="265" t="s">
        <v>191</v>
      </c>
      <c r="D65" s="262">
        <f t="shared" si="23"/>
        <v>52</v>
      </c>
      <c r="E65" s="260">
        <f t="shared" ca="1" si="5"/>
        <v>-1</v>
      </c>
      <c r="F65" s="18"/>
      <c r="G65" s="18"/>
      <c r="H65" s="18"/>
      <c r="I65" s="18"/>
      <c r="J65" s="18"/>
      <c r="K65" s="21"/>
      <c r="M65" s="222" t="str">
        <f t="shared" si="6"/>
        <v>000000</v>
      </c>
      <c r="N65" s="222">
        <f t="shared" si="7"/>
        <v>0</v>
      </c>
      <c r="O65" s="222" t="b">
        <f t="shared" si="8"/>
        <v>1</v>
      </c>
      <c r="P65" s="222" t="b">
        <f t="shared" si="9"/>
        <v>1</v>
      </c>
      <c r="Q65" s="222" t="b">
        <f t="shared" si="10"/>
        <v>1</v>
      </c>
      <c r="R65" s="222" t="b">
        <f t="shared" si="11"/>
        <v>1</v>
      </c>
      <c r="S65" s="222" t="b">
        <f t="shared" si="12"/>
        <v>1</v>
      </c>
      <c r="T65" s="222" t="b">
        <f t="shared" si="13"/>
        <v>1</v>
      </c>
      <c r="U65" s="222" t="b">
        <f t="shared" si="14"/>
        <v>0</v>
      </c>
      <c r="V65" s="167" t="e" cm="1">
        <f t="array" aca="1" ref="V65" ca="1">IFERROR(_xlfn.XLOOKUP(J65,INDIRECT(SUBSTITUTE(SUBSTITUTE(SUBSTITUTE(I65,"/","_"),"-","Y")," ","X")),INDIRECT(SUBSTITUTE(SUBSTITUTE(SUBSTITUTE(I65,"/","_"),"-","Y")," ","X"))),_xlfn.XLOOKUP(J65,INDIRECT(SUBSTITUTE(SUBSTITUTE(SUBSTITUTE(I65,"/","_"),"-","Y")," ","X")),INDIRECT(SUBSTITUTE(SUBSTITUTE(SUBSTITUTE(I65,"/","_"),"-","Y")," ","X"))))</f>
        <v>#REF!</v>
      </c>
      <c r="W65" s="222">
        <f t="shared" ca="1" si="2"/>
        <v>-1</v>
      </c>
      <c r="X65" s="167" t="e">
        <f t="shared" ca="1" si="15"/>
        <v>#REF!</v>
      </c>
      <c r="Y65" s="167" t="str">
        <f t="shared" si="16"/>
        <v/>
      </c>
      <c r="Z65" s="167" t="str">
        <f t="shared" ca="1" si="3"/>
        <v/>
      </c>
      <c r="AA65" s="167" t="str">
        <f t="shared" ca="1" si="17"/>
        <v/>
      </c>
      <c r="AB65" s="223" t="b">
        <f t="shared" si="18"/>
        <v>1</v>
      </c>
      <c r="AC65" s="223" t="b">
        <f t="shared" si="19"/>
        <v>1</v>
      </c>
      <c r="AD65" s="223" t="b">
        <f t="shared" si="20"/>
        <v>1</v>
      </c>
      <c r="AE65" s="223" t="b">
        <f t="shared" si="21"/>
        <v>1</v>
      </c>
      <c r="AF65" s="252" t="str">
        <f t="shared" ca="1" si="22"/>
        <v/>
      </c>
      <c r="AG65" s="420"/>
    </row>
    <row r="66" spans="1:33" x14ac:dyDescent="0.3">
      <c r="A66" s="260">
        <f t="shared" ca="1" si="4"/>
        <v>-1</v>
      </c>
      <c r="B66" s="261" t="str" cm="1">
        <f t="array" ref="B66">IF(NOT(ISNA(_xlfn.XLOOKUP(I66,T11_AusBerSort,T11_AusBerSort))),"A",IF(NOT(ISNA(VLOOKUP(I66,T11_EinBerSort,T11_EinBerSort))),"E",""))</f>
        <v/>
      </c>
      <c r="C66" s="265" t="s">
        <v>191</v>
      </c>
      <c r="D66" s="262">
        <f t="shared" si="23"/>
        <v>53</v>
      </c>
      <c r="E66" s="260">
        <f t="shared" ca="1" si="5"/>
        <v>-1</v>
      </c>
      <c r="F66" s="18"/>
      <c r="G66" s="18"/>
      <c r="H66" s="18"/>
      <c r="I66" s="18"/>
      <c r="J66" s="18"/>
      <c r="K66" s="21"/>
      <c r="M66" s="222" t="str">
        <f t="shared" si="6"/>
        <v>000000</v>
      </c>
      <c r="N66" s="222">
        <f t="shared" si="7"/>
        <v>0</v>
      </c>
      <c r="O66" s="222" t="b">
        <f t="shared" si="8"/>
        <v>1</v>
      </c>
      <c r="P66" s="222" t="b">
        <f t="shared" si="9"/>
        <v>1</v>
      </c>
      <c r="Q66" s="222" t="b">
        <f t="shared" si="10"/>
        <v>1</v>
      </c>
      <c r="R66" s="222" t="b">
        <f t="shared" si="11"/>
        <v>1</v>
      </c>
      <c r="S66" s="222" t="b">
        <f t="shared" si="12"/>
        <v>1</v>
      </c>
      <c r="T66" s="222" t="b">
        <f t="shared" si="13"/>
        <v>1</v>
      </c>
      <c r="U66" s="222" t="b">
        <f t="shared" si="14"/>
        <v>0</v>
      </c>
      <c r="V66" s="167" t="e" cm="1">
        <f t="array" aca="1" ref="V66" ca="1">IFERROR(_xlfn.XLOOKUP(J66,INDIRECT(SUBSTITUTE(SUBSTITUTE(SUBSTITUTE(I66,"/","_"),"-","Y")," ","X")),INDIRECT(SUBSTITUTE(SUBSTITUTE(SUBSTITUTE(I66,"/","_"),"-","Y")," ","X"))),_xlfn.XLOOKUP(J66,INDIRECT(SUBSTITUTE(SUBSTITUTE(SUBSTITUTE(I66,"/","_"),"-","Y")," ","X")),INDIRECT(SUBSTITUTE(SUBSTITUTE(SUBSTITUTE(I66,"/","_"),"-","Y")," ","X"))))</f>
        <v>#REF!</v>
      </c>
      <c r="W66" s="222">
        <f t="shared" ca="1" si="2"/>
        <v>-1</v>
      </c>
      <c r="X66" s="167" t="e">
        <f t="shared" ca="1" si="15"/>
        <v>#REF!</v>
      </c>
      <c r="Y66" s="167" t="str">
        <f t="shared" si="16"/>
        <v/>
      </c>
      <c r="Z66" s="167" t="str">
        <f t="shared" ca="1" si="3"/>
        <v/>
      </c>
      <c r="AA66" s="167" t="str">
        <f t="shared" ca="1" si="17"/>
        <v/>
      </c>
      <c r="AB66" s="223" t="b">
        <f t="shared" si="18"/>
        <v>1</v>
      </c>
      <c r="AC66" s="223" t="b">
        <f t="shared" si="19"/>
        <v>1</v>
      </c>
      <c r="AD66" s="223" t="b">
        <f t="shared" si="20"/>
        <v>1</v>
      </c>
      <c r="AE66" s="223" t="b">
        <f t="shared" si="21"/>
        <v>1</v>
      </c>
      <c r="AF66" s="252" t="str">
        <f t="shared" ca="1" si="22"/>
        <v/>
      </c>
      <c r="AG66" s="420"/>
    </row>
    <row r="67" spans="1:33" x14ac:dyDescent="0.3">
      <c r="A67" s="260">
        <f t="shared" ca="1" si="4"/>
        <v>-1</v>
      </c>
      <c r="B67" s="261" t="str" cm="1">
        <f t="array" ref="B67">IF(NOT(ISNA(_xlfn.XLOOKUP(I67,T11_AusBerSort,T11_AusBerSort))),"A",IF(NOT(ISNA(VLOOKUP(I67,T11_EinBerSort,T11_EinBerSort))),"E",""))</f>
        <v/>
      </c>
      <c r="C67" s="265" t="s">
        <v>191</v>
      </c>
      <c r="D67" s="262">
        <f t="shared" si="23"/>
        <v>54</v>
      </c>
      <c r="E67" s="260">
        <f t="shared" ca="1" si="5"/>
        <v>-1</v>
      </c>
      <c r="F67" s="18"/>
      <c r="G67" s="18"/>
      <c r="H67" s="18"/>
      <c r="I67" s="18"/>
      <c r="J67" s="18"/>
      <c r="K67" s="21"/>
      <c r="M67" s="222" t="str">
        <f t="shared" si="6"/>
        <v>000000</v>
      </c>
      <c r="N67" s="222">
        <f t="shared" si="7"/>
        <v>0</v>
      </c>
      <c r="O67" s="222" t="b">
        <f t="shared" si="8"/>
        <v>1</v>
      </c>
      <c r="P67" s="222" t="b">
        <f t="shared" si="9"/>
        <v>1</v>
      </c>
      <c r="Q67" s="222" t="b">
        <f t="shared" si="10"/>
        <v>1</v>
      </c>
      <c r="R67" s="222" t="b">
        <f t="shared" si="11"/>
        <v>1</v>
      </c>
      <c r="S67" s="222" t="b">
        <f t="shared" si="12"/>
        <v>1</v>
      </c>
      <c r="T67" s="222" t="b">
        <f t="shared" si="13"/>
        <v>1</v>
      </c>
      <c r="U67" s="222" t="b">
        <f t="shared" si="14"/>
        <v>0</v>
      </c>
      <c r="V67" s="167" t="e" cm="1">
        <f t="array" aca="1" ref="V67" ca="1">IFERROR(_xlfn.XLOOKUP(J67,INDIRECT(SUBSTITUTE(SUBSTITUTE(SUBSTITUTE(I67,"/","_"),"-","Y")," ","X")),INDIRECT(SUBSTITUTE(SUBSTITUTE(SUBSTITUTE(I67,"/","_"),"-","Y")," ","X"))),_xlfn.XLOOKUP(J67,INDIRECT(SUBSTITUTE(SUBSTITUTE(SUBSTITUTE(I67,"/","_"),"-","Y")," ","X")),INDIRECT(SUBSTITUTE(SUBSTITUTE(SUBSTITUTE(I67,"/","_"),"-","Y")," ","X"))))</f>
        <v>#REF!</v>
      </c>
      <c r="W67" s="222">
        <f t="shared" ca="1" si="2"/>
        <v>-1</v>
      </c>
      <c r="X67" s="167" t="e">
        <f t="shared" ca="1" si="15"/>
        <v>#REF!</v>
      </c>
      <c r="Y67" s="167" t="str">
        <f t="shared" si="16"/>
        <v/>
      </c>
      <c r="Z67" s="167" t="str">
        <f t="shared" ca="1" si="3"/>
        <v/>
      </c>
      <c r="AA67" s="167" t="str">
        <f t="shared" ca="1" si="17"/>
        <v/>
      </c>
      <c r="AB67" s="223" t="b">
        <f t="shared" si="18"/>
        <v>1</v>
      </c>
      <c r="AC67" s="223" t="b">
        <f t="shared" si="19"/>
        <v>1</v>
      </c>
      <c r="AD67" s="223" t="b">
        <f t="shared" si="20"/>
        <v>1</v>
      </c>
      <c r="AE67" s="223" t="b">
        <f t="shared" si="21"/>
        <v>1</v>
      </c>
      <c r="AF67" s="252" t="str">
        <f t="shared" ca="1" si="22"/>
        <v/>
      </c>
      <c r="AG67" s="420"/>
    </row>
    <row r="68" spans="1:33" x14ac:dyDescent="0.3">
      <c r="A68" s="260">
        <f t="shared" ca="1" si="4"/>
        <v>-1</v>
      </c>
      <c r="B68" s="261" t="str" cm="1">
        <f t="array" ref="B68">IF(NOT(ISNA(_xlfn.XLOOKUP(I68,T11_AusBerSort,T11_AusBerSort))),"A",IF(NOT(ISNA(VLOOKUP(I68,T11_EinBerSort,T11_EinBerSort))),"E",""))</f>
        <v/>
      </c>
      <c r="C68" s="265" t="s">
        <v>191</v>
      </c>
      <c r="D68" s="262">
        <f t="shared" si="23"/>
        <v>55</v>
      </c>
      <c r="E68" s="260">
        <f t="shared" ca="1" si="5"/>
        <v>-1</v>
      </c>
      <c r="F68" s="18"/>
      <c r="G68" s="18"/>
      <c r="H68" s="18"/>
      <c r="I68" s="18"/>
      <c r="J68" s="18"/>
      <c r="K68" s="21"/>
      <c r="M68" s="222" t="str">
        <f t="shared" si="6"/>
        <v>000000</v>
      </c>
      <c r="N68" s="222">
        <f t="shared" si="7"/>
        <v>0</v>
      </c>
      <c r="O68" s="222" t="b">
        <f t="shared" si="8"/>
        <v>1</v>
      </c>
      <c r="P68" s="222" t="b">
        <f t="shared" si="9"/>
        <v>1</v>
      </c>
      <c r="Q68" s="222" t="b">
        <f t="shared" si="10"/>
        <v>1</v>
      </c>
      <c r="R68" s="222" t="b">
        <f t="shared" si="11"/>
        <v>1</v>
      </c>
      <c r="S68" s="222" t="b">
        <f t="shared" si="12"/>
        <v>1</v>
      </c>
      <c r="T68" s="222" t="b">
        <f t="shared" si="13"/>
        <v>1</v>
      </c>
      <c r="U68" s="222" t="b">
        <f t="shared" si="14"/>
        <v>0</v>
      </c>
      <c r="V68" s="167" t="e" cm="1">
        <f t="array" aca="1" ref="V68" ca="1">IFERROR(_xlfn.XLOOKUP(J68,INDIRECT(SUBSTITUTE(SUBSTITUTE(SUBSTITUTE(I68,"/","_"),"-","Y")," ","X")),INDIRECT(SUBSTITUTE(SUBSTITUTE(SUBSTITUTE(I68,"/","_"),"-","Y")," ","X"))),_xlfn.XLOOKUP(J68,INDIRECT(SUBSTITUTE(SUBSTITUTE(SUBSTITUTE(I68,"/","_"),"-","Y")," ","X")),INDIRECT(SUBSTITUTE(SUBSTITUTE(SUBSTITUTE(I68,"/","_"),"-","Y")," ","X"))))</f>
        <v>#REF!</v>
      </c>
      <c r="W68" s="222">
        <f t="shared" ca="1" si="2"/>
        <v>-1</v>
      </c>
      <c r="X68" s="167" t="e">
        <f t="shared" ca="1" si="15"/>
        <v>#REF!</v>
      </c>
      <c r="Y68" s="167" t="str">
        <f t="shared" si="16"/>
        <v/>
      </c>
      <c r="Z68" s="167" t="str">
        <f t="shared" ca="1" si="3"/>
        <v/>
      </c>
      <c r="AA68" s="167" t="str">
        <f t="shared" ca="1" si="17"/>
        <v/>
      </c>
      <c r="AB68" s="223" t="b">
        <f t="shared" si="18"/>
        <v>1</v>
      </c>
      <c r="AC68" s="223" t="b">
        <f t="shared" si="19"/>
        <v>1</v>
      </c>
      <c r="AD68" s="223" t="b">
        <f t="shared" si="20"/>
        <v>1</v>
      </c>
      <c r="AE68" s="223" t="b">
        <f t="shared" si="21"/>
        <v>1</v>
      </c>
      <c r="AF68" s="252" t="str">
        <f t="shared" ca="1" si="22"/>
        <v/>
      </c>
      <c r="AG68" s="420"/>
    </row>
    <row r="69" spans="1:33" x14ac:dyDescent="0.3">
      <c r="A69" s="260">
        <f t="shared" ca="1" si="4"/>
        <v>-1</v>
      </c>
      <c r="B69" s="261" t="str" cm="1">
        <f t="array" ref="B69">IF(NOT(ISNA(_xlfn.XLOOKUP(I69,T11_AusBerSort,T11_AusBerSort))),"A",IF(NOT(ISNA(VLOOKUP(I69,T11_EinBerSort,T11_EinBerSort))),"E",""))</f>
        <v/>
      </c>
      <c r="C69" s="265" t="s">
        <v>191</v>
      </c>
      <c r="D69" s="262">
        <f t="shared" si="23"/>
        <v>56</v>
      </c>
      <c r="E69" s="260">
        <f t="shared" ca="1" si="5"/>
        <v>-1</v>
      </c>
      <c r="F69" s="18"/>
      <c r="G69" s="18"/>
      <c r="H69" s="18"/>
      <c r="I69" s="18"/>
      <c r="J69" s="18"/>
      <c r="K69" s="21"/>
      <c r="M69" s="222" t="str">
        <f t="shared" si="6"/>
        <v>000000</v>
      </c>
      <c r="N69" s="222">
        <f t="shared" si="7"/>
        <v>0</v>
      </c>
      <c r="O69" s="222" t="b">
        <f t="shared" si="8"/>
        <v>1</v>
      </c>
      <c r="P69" s="222" t="b">
        <f t="shared" si="9"/>
        <v>1</v>
      </c>
      <c r="Q69" s="222" t="b">
        <f t="shared" si="10"/>
        <v>1</v>
      </c>
      <c r="R69" s="222" t="b">
        <f t="shared" si="11"/>
        <v>1</v>
      </c>
      <c r="S69" s="222" t="b">
        <f t="shared" si="12"/>
        <v>1</v>
      </c>
      <c r="T69" s="222" t="b">
        <f t="shared" si="13"/>
        <v>1</v>
      </c>
      <c r="U69" s="222" t="b">
        <f t="shared" si="14"/>
        <v>0</v>
      </c>
      <c r="V69" s="167" t="e" cm="1">
        <f t="array" aca="1" ref="V69" ca="1">IFERROR(_xlfn.XLOOKUP(J69,INDIRECT(SUBSTITUTE(SUBSTITUTE(SUBSTITUTE(I69,"/","_"),"-","Y")," ","X")),INDIRECT(SUBSTITUTE(SUBSTITUTE(SUBSTITUTE(I69,"/","_"),"-","Y")," ","X"))),_xlfn.XLOOKUP(J69,INDIRECT(SUBSTITUTE(SUBSTITUTE(SUBSTITUTE(I69,"/","_"),"-","Y")," ","X")),INDIRECT(SUBSTITUTE(SUBSTITUTE(SUBSTITUTE(I69,"/","_"),"-","Y")," ","X"))))</f>
        <v>#REF!</v>
      </c>
      <c r="W69" s="222">
        <f t="shared" ca="1" si="2"/>
        <v>-1</v>
      </c>
      <c r="X69" s="167" t="e">
        <f t="shared" ca="1" si="15"/>
        <v>#REF!</v>
      </c>
      <c r="Y69" s="167" t="str">
        <f t="shared" si="16"/>
        <v/>
      </c>
      <c r="Z69" s="167" t="str">
        <f t="shared" ca="1" si="3"/>
        <v/>
      </c>
      <c r="AA69" s="167" t="str">
        <f t="shared" ca="1" si="17"/>
        <v/>
      </c>
      <c r="AB69" s="223" t="b">
        <f t="shared" si="18"/>
        <v>1</v>
      </c>
      <c r="AC69" s="223" t="b">
        <f t="shared" si="19"/>
        <v>1</v>
      </c>
      <c r="AD69" s="223" t="b">
        <f t="shared" si="20"/>
        <v>1</v>
      </c>
      <c r="AE69" s="223" t="b">
        <f t="shared" si="21"/>
        <v>1</v>
      </c>
      <c r="AF69" s="252" t="str">
        <f t="shared" ca="1" si="22"/>
        <v/>
      </c>
      <c r="AG69" s="420"/>
    </row>
    <row r="70" spans="1:33" x14ac:dyDescent="0.3">
      <c r="A70" s="260">
        <f t="shared" ca="1" si="4"/>
        <v>-1</v>
      </c>
      <c r="B70" s="261" t="str" cm="1">
        <f t="array" ref="B70">IF(NOT(ISNA(_xlfn.XLOOKUP(I70,T11_AusBerSort,T11_AusBerSort))),"A",IF(NOT(ISNA(VLOOKUP(I70,T11_EinBerSort,T11_EinBerSort))),"E",""))</f>
        <v/>
      </c>
      <c r="C70" s="265" t="s">
        <v>191</v>
      </c>
      <c r="D70" s="262">
        <f t="shared" si="23"/>
        <v>57</v>
      </c>
      <c r="E70" s="260">
        <f t="shared" ca="1" si="5"/>
        <v>-1</v>
      </c>
      <c r="F70" s="18"/>
      <c r="G70" s="18"/>
      <c r="H70" s="18"/>
      <c r="I70" s="18"/>
      <c r="J70" s="18"/>
      <c r="K70" s="21"/>
      <c r="M70" s="222" t="str">
        <f t="shared" si="6"/>
        <v>000000</v>
      </c>
      <c r="N70" s="222">
        <f t="shared" si="7"/>
        <v>0</v>
      </c>
      <c r="O70" s="222" t="b">
        <f t="shared" si="8"/>
        <v>1</v>
      </c>
      <c r="P70" s="222" t="b">
        <f t="shared" si="9"/>
        <v>1</v>
      </c>
      <c r="Q70" s="222" t="b">
        <f t="shared" si="10"/>
        <v>1</v>
      </c>
      <c r="R70" s="222" t="b">
        <f t="shared" si="11"/>
        <v>1</v>
      </c>
      <c r="S70" s="222" t="b">
        <f t="shared" si="12"/>
        <v>1</v>
      </c>
      <c r="T70" s="222" t="b">
        <f t="shared" si="13"/>
        <v>1</v>
      </c>
      <c r="U70" s="222" t="b">
        <f t="shared" si="14"/>
        <v>0</v>
      </c>
      <c r="V70" s="167" t="e" cm="1">
        <f t="array" aca="1" ref="V70" ca="1">IFERROR(_xlfn.XLOOKUP(J70,INDIRECT(SUBSTITUTE(SUBSTITUTE(SUBSTITUTE(I70,"/","_"),"-","Y")," ","X")),INDIRECT(SUBSTITUTE(SUBSTITUTE(SUBSTITUTE(I70,"/","_"),"-","Y")," ","X"))),_xlfn.XLOOKUP(J70,INDIRECT(SUBSTITUTE(SUBSTITUTE(SUBSTITUTE(I70,"/","_"),"-","Y")," ","X")),INDIRECT(SUBSTITUTE(SUBSTITUTE(SUBSTITUTE(I70,"/","_"),"-","Y")," ","X"))))</f>
        <v>#REF!</v>
      </c>
      <c r="W70" s="222">
        <f t="shared" ca="1" si="2"/>
        <v>-1</v>
      </c>
      <c r="X70" s="167" t="e">
        <f t="shared" ca="1" si="15"/>
        <v>#REF!</v>
      </c>
      <c r="Y70" s="167" t="str">
        <f t="shared" si="16"/>
        <v/>
      </c>
      <c r="Z70" s="167" t="str">
        <f t="shared" ca="1" si="3"/>
        <v/>
      </c>
      <c r="AA70" s="167" t="str">
        <f t="shared" ca="1" si="17"/>
        <v/>
      </c>
      <c r="AB70" s="223" t="b">
        <f t="shared" si="18"/>
        <v>1</v>
      </c>
      <c r="AC70" s="223" t="b">
        <f t="shared" si="19"/>
        <v>1</v>
      </c>
      <c r="AD70" s="223" t="b">
        <f t="shared" si="20"/>
        <v>1</v>
      </c>
      <c r="AE70" s="223" t="b">
        <f t="shared" si="21"/>
        <v>1</v>
      </c>
      <c r="AF70" s="252" t="str">
        <f t="shared" ca="1" si="22"/>
        <v/>
      </c>
      <c r="AG70" s="420"/>
    </row>
    <row r="71" spans="1:33" x14ac:dyDescent="0.3">
      <c r="A71" s="260">
        <f t="shared" ca="1" si="4"/>
        <v>-1</v>
      </c>
      <c r="B71" s="261" t="str" cm="1">
        <f t="array" ref="B71">IF(NOT(ISNA(_xlfn.XLOOKUP(I71,T11_AusBerSort,T11_AusBerSort))),"A",IF(NOT(ISNA(VLOOKUP(I71,T11_EinBerSort,T11_EinBerSort))),"E",""))</f>
        <v/>
      </c>
      <c r="C71" s="265" t="s">
        <v>191</v>
      </c>
      <c r="D71" s="262">
        <f t="shared" si="23"/>
        <v>58</v>
      </c>
      <c r="E71" s="260">
        <f t="shared" ca="1" si="5"/>
        <v>-1</v>
      </c>
      <c r="F71" s="18"/>
      <c r="G71" s="18"/>
      <c r="H71" s="18"/>
      <c r="I71" s="18"/>
      <c r="J71" s="18"/>
      <c r="K71" s="21"/>
      <c r="M71" s="222" t="str">
        <f t="shared" si="6"/>
        <v>000000</v>
      </c>
      <c r="N71" s="222">
        <f t="shared" si="7"/>
        <v>0</v>
      </c>
      <c r="O71" s="222" t="b">
        <f t="shared" si="8"/>
        <v>1</v>
      </c>
      <c r="P71" s="222" t="b">
        <f t="shared" si="9"/>
        <v>1</v>
      </c>
      <c r="Q71" s="222" t="b">
        <f t="shared" si="10"/>
        <v>1</v>
      </c>
      <c r="R71" s="222" t="b">
        <f t="shared" si="11"/>
        <v>1</v>
      </c>
      <c r="S71" s="222" t="b">
        <f t="shared" si="12"/>
        <v>1</v>
      </c>
      <c r="T71" s="222" t="b">
        <f t="shared" si="13"/>
        <v>1</v>
      </c>
      <c r="U71" s="222" t="b">
        <f t="shared" si="14"/>
        <v>0</v>
      </c>
      <c r="V71" s="167" t="e" cm="1">
        <f t="array" aca="1" ref="V71" ca="1">IFERROR(_xlfn.XLOOKUP(J71,INDIRECT(SUBSTITUTE(SUBSTITUTE(SUBSTITUTE(I71,"/","_"),"-","Y")," ","X")),INDIRECT(SUBSTITUTE(SUBSTITUTE(SUBSTITUTE(I71,"/","_"),"-","Y")," ","X"))),_xlfn.XLOOKUP(J71,INDIRECT(SUBSTITUTE(SUBSTITUTE(SUBSTITUTE(I71,"/","_"),"-","Y")," ","X")),INDIRECT(SUBSTITUTE(SUBSTITUTE(SUBSTITUTE(I71,"/","_"),"-","Y")," ","X"))))</f>
        <v>#REF!</v>
      </c>
      <c r="W71" s="222">
        <f t="shared" ca="1" si="2"/>
        <v>-1</v>
      </c>
      <c r="X71" s="167" t="e">
        <f t="shared" ca="1" si="15"/>
        <v>#REF!</v>
      </c>
      <c r="Y71" s="167" t="str">
        <f t="shared" si="16"/>
        <v/>
      </c>
      <c r="Z71" s="167" t="str">
        <f t="shared" ca="1" si="3"/>
        <v/>
      </c>
      <c r="AA71" s="167" t="str">
        <f t="shared" ca="1" si="17"/>
        <v/>
      </c>
      <c r="AB71" s="223" t="b">
        <f t="shared" si="18"/>
        <v>1</v>
      </c>
      <c r="AC71" s="223" t="b">
        <f t="shared" si="19"/>
        <v>1</v>
      </c>
      <c r="AD71" s="223" t="b">
        <f t="shared" si="20"/>
        <v>1</v>
      </c>
      <c r="AE71" s="223" t="b">
        <f t="shared" si="21"/>
        <v>1</v>
      </c>
      <c r="AF71" s="252" t="str">
        <f t="shared" ca="1" si="22"/>
        <v/>
      </c>
      <c r="AG71" s="420"/>
    </row>
    <row r="72" spans="1:33" x14ac:dyDescent="0.3">
      <c r="A72" s="260">
        <f t="shared" ca="1" si="4"/>
        <v>-1</v>
      </c>
      <c r="B72" s="261" t="str" cm="1">
        <f t="array" ref="B72">IF(NOT(ISNA(_xlfn.XLOOKUP(I72,T11_AusBerSort,T11_AusBerSort))),"A",IF(NOT(ISNA(VLOOKUP(I72,T11_EinBerSort,T11_EinBerSort))),"E",""))</f>
        <v/>
      </c>
      <c r="C72" s="265" t="s">
        <v>191</v>
      </c>
      <c r="D72" s="262">
        <f t="shared" si="23"/>
        <v>59</v>
      </c>
      <c r="E72" s="260">
        <f t="shared" ca="1" si="5"/>
        <v>-1</v>
      </c>
      <c r="F72" s="18"/>
      <c r="G72" s="18"/>
      <c r="H72" s="18"/>
      <c r="I72" s="18"/>
      <c r="J72" s="18"/>
      <c r="K72" s="21"/>
      <c r="M72" s="222" t="str">
        <f t="shared" si="6"/>
        <v>000000</v>
      </c>
      <c r="N72" s="222">
        <f t="shared" si="7"/>
        <v>0</v>
      </c>
      <c r="O72" s="222" t="b">
        <f t="shared" si="8"/>
        <v>1</v>
      </c>
      <c r="P72" s="222" t="b">
        <f t="shared" si="9"/>
        <v>1</v>
      </c>
      <c r="Q72" s="222" t="b">
        <f t="shared" si="10"/>
        <v>1</v>
      </c>
      <c r="R72" s="222" t="b">
        <f t="shared" si="11"/>
        <v>1</v>
      </c>
      <c r="S72" s="222" t="b">
        <f t="shared" si="12"/>
        <v>1</v>
      </c>
      <c r="T72" s="222" t="b">
        <f t="shared" si="13"/>
        <v>1</v>
      </c>
      <c r="U72" s="222" t="b">
        <f t="shared" si="14"/>
        <v>0</v>
      </c>
      <c r="V72" s="167" t="e" cm="1">
        <f t="array" aca="1" ref="V72" ca="1">IFERROR(_xlfn.XLOOKUP(J72,INDIRECT(SUBSTITUTE(SUBSTITUTE(SUBSTITUTE(I72,"/","_"),"-","Y")," ","X")),INDIRECT(SUBSTITUTE(SUBSTITUTE(SUBSTITUTE(I72,"/","_"),"-","Y")," ","X"))),_xlfn.XLOOKUP(J72,INDIRECT(SUBSTITUTE(SUBSTITUTE(SUBSTITUTE(I72,"/","_"),"-","Y")," ","X")),INDIRECT(SUBSTITUTE(SUBSTITUTE(SUBSTITUTE(I72,"/","_"),"-","Y")," ","X"))))</f>
        <v>#REF!</v>
      </c>
      <c r="W72" s="222">
        <f t="shared" ca="1" si="2"/>
        <v>-1</v>
      </c>
      <c r="X72" s="167" t="e">
        <f t="shared" ca="1" si="15"/>
        <v>#REF!</v>
      </c>
      <c r="Y72" s="167" t="str">
        <f t="shared" si="16"/>
        <v/>
      </c>
      <c r="Z72" s="167" t="str">
        <f t="shared" ca="1" si="3"/>
        <v/>
      </c>
      <c r="AA72" s="167" t="str">
        <f t="shared" ca="1" si="17"/>
        <v/>
      </c>
      <c r="AB72" s="223" t="b">
        <f t="shared" si="18"/>
        <v>1</v>
      </c>
      <c r="AC72" s="223" t="b">
        <f t="shared" si="19"/>
        <v>1</v>
      </c>
      <c r="AD72" s="223" t="b">
        <f t="shared" si="20"/>
        <v>1</v>
      </c>
      <c r="AE72" s="223" t="b">
        <f t="shared" si="21"/>
        <v>1</v>
      </c>
      <c r="AF72" s="252" t="str">
        <f t="shared" ca="1" si="22"/>
        <v/>
      </c>
      <c r="AG72" s="420"/>
    </row>
    <row r="73" spans="1:33" x14ac:dyDescent="0.3">
      <c r="A73" s="260">
        <f t="shared" ca="1" si="4"/>
        <v>-1</v>
      </c>
      <c r="B73" s="261" t="str" cm="1">
        <f t="array" ref="B73">IF(NOT(ISNA(_xlfn.XLOOKUP(I73,T11_AusBerSort,T11_AusBerSort))),"A",IF(NOT(ISNA(VLOOKUP(I73,T11_EinBerSort,T11_EinBerSort))),"E",""))</f>
        <v/>
      </c>
      <c r="C73" s="265" t="s">
        <v>191</v>
      </c>
      <c r="D73" s="262">
        <f t="shared" si="23"/>
        <v>60</v>
      </c>
      <c r="E73" s="260">
        <f t="shared" ca="1" si="5"/>
        <v>-1</v>
      </c>
      <c r="F73" s="18"/>
      <c r="G73" s="18"/>
      <c r="H73" s="18"/>
      <c r="I73" s="18"/>
      <c r="J73" s="18"/>
      <c r="K73" s="21"/>
      <c r="M73" s="222" t="str">
        <f t="shared" si="6"/>
        <v>000000</v>
      </c>
      <c r="N73" s="222">
        <f t="shared" si="7"/>
        <v>0</v>
      </c>
      <c r="O73" s="222" t="b">
        <f t="shared" si="8"/>
        <v>1</v>
      </c>
      <c r="P73" s="222" t="b">
        <f t="shared" si="9"/>
        <v>1</v>
      </c>
      <c r="Q73" s="222" t="b">
        <f t="shared" si="10"/>
        <v>1</v>
      </c>
      <c r="R73" s="222" t="b">
        <f t="shared" si="11"/>
        <v>1</v>
      </c>
      <c r="S73" s="222" t="b">
        <f t="shared" si="12"/>
        <v>1</v>
      </c>
      <c r="T73" s="222" t="b">
        <f t="shared" si="13"/>
        <v>1</v>
      </c>
      <c r="U73" s="222" t="b">
        <f t="shared" si="14"/>
        <v>0</v>
      </c>
      <c r="V73" s="167" t="e" cm="1">
        <f t="array" aca="1" ref="V73" ca="1">IFERROR(_xlfn.XLOOKUP(J73,INDIRECT(SUBSTITUTE(SUBSTITUTE(SUBSTITUTE(I73,"/","_"),"-","Y")," ","X")),INDIRECT(SUBSTITUTE(SUBSTITUTE(SUBSTITUTE(I73,"/","_"),"-","Y")," ","X"))),_xlfn.XLOOKUP(J73,INDIRECT(SUBSTITUTE(SUBSTITUTE(SUBSTITUTE(I73,"/","_"),"-","Y")," ","X")),INDIRECT(SUBSTITUTE(SUBSTITUTE(SUBSTITUTE(I73,"/","_"),"-","Y")," ","X"))))</f>
        <v>#REF!</v>
      </c>
      <c r="W73" s="222">
        <f t="shared" ca="1" si="2"/>
        <v>-1</v>
      </c>
      <c r="X73" s="167" t="e">
        <f t="shared" ca="1" si="15"/>
        <v>#REF!</v>
      </c>
      <c r="Y73" s="167" t="str">
        <f t="shared" si="16"/>
        <v/>
      </c>
      <c r="Z73" s="167" t="str">
        <f t="shared" ca="1" si="3"/>
        <v/>
      </c>
      <c r="AA73" s="167" t="str">
        <f t="shared" ca="1" si="17"/>
        <v/>
      </c>
      <c r="AB73" s="223" t="b">
        <f t="shared" si="18"/>
        <v>1</v>
      </c>
      <c r="AC73" s="223" t="b">
        <f t="shared" si="19"/>
        <v>1</v>
      </c>
      <c r="AD73" s="223" t="b">
        <f t="shared" si="20"/>
        <v>1</v>
      </c>
      <c r="AE73" s="223" t="b">
        <f t="shared" si="21"/>
        <v>1</v>
      </c>
      <c r="AF73" s="252" t="str">
        <f t="shared" ca="1" si="22"/>
        <v/>
      </c>
      <c r="AG73" s="420"/>
    </row>
    <row r="74" spans="1:33" x14ac:dyDescent="0.3">
      <c r="A74" s="260">
        <f t="shared" ca="1" si="4"/>
        <v>-1</v>
      </c>
      <c r="B74" s="261" t="str" cm="1">
        <f t="array" ref="B74">IF(NOT(ISNA(_xlfn.XLOOKUP(I74,T11_AusBerSort,T11_AusBerSort))),"A",IF(NOT(ISNA(VLOOKUP(I74,T11_EinBerSort,T11_EinBerSort))),"E",""))</f>
        <v/>
      </c>
      <c r="C74" s="265" t="s">
        <v>191</v>
      </c>
      <c r="D74" s="262">
        <f t="shared" si="23"/>
        <v>61</v>
      </c>
      <c r="E74" s="260">
        <f t="shared" ca="1" si="5"/>
        <v>-1</v>
      </c>
      <c r="F74" s="18"/>
      <c r="G74" s="18"/>
      <c r="H74" s="18"/>
      <c r="I74" s="18"/>
      <c r="J74" s="18"/>
      <c r="K74" s="21"/>
      <c r="M74" s="222" t="str">
        <f t="shared" si="6"/>
        <v>000000</v>
      </c>
      <c r="N74" s="222">
        <f t="shared" si="7"/>
        <v>0</v>
      </c>
      <c r="O74" s="222" t="b">
        <f t="shared" si="8"/>
        <v>1</v>
      </c>
      <c r="P74" s="222" t="b">
        <f t="shared" si="9"/>
        <v>1</v>
      </c>
      <c r="Q74" s="222" t="b">
        <f t="shared" si="10"/>
        <v>1</v>
      </c>
      <c r="R74" s="222" t="b">
        <f t="shared" si="11"/>
        <v>1</v>
      </c>
      <c r="S74" s="222" t="b">
        <f t="shared" si="12"/>
        <v>1</v>
      </c>
      <c r="T74" s="222" t="b">
        <f t="shared" si="13"/>
        <v>1</v>
      </c>
      <c r="U74" s="222" t="b">
        <f t="shared" si="14"/>
        <v>0</v>
      </c>
      <c r="V74" s="167" t="e" cm="1">
        <f t="array" aca="1" ref="V74" ca="1">IFERROR(_xlfn.XLOOKUP(J74,INDIRECT(SUBSTITUTE(SUBSTITUTE(SUBSTITUTE(I74,"/","_"),"-","Y")," ","X")),INDIRECT(SUBSTITUTE(SUBSTITUTE(SUBSTITUTE(I74,"/","_"),"-","Y")," ","X"))),_xlfn.XLOOKUP(J74,INDIRECT(SUBSTITUTE(SUBSTITUTE(SUBSTITUTE(I74,"/","_"),"-","Y")," ","X")),INDIRECT(SUBSTITUTE(SUBSTITUTE(SUBSTITUTE(I74,"/","_"),"-","Y")," ","X"))))</f>
        <v>#REF!</v>
      </c>
      <c r="W74" s="222">
        <f t="shared" ca="1" si="2"/>
        <v>-1</v>
      </c>
      <c r="X74" s="167" t="e">
        <f t="shared" ca="1" si="15"/>
        <v>#REF!</v>
      </c>
      <c r="Y74" s="167" t="str">
        <f t="shared" si="16"/>
        <v/>
      </c>
      <c r="Z74" s="167" t="str">
        <f t="shared" ca="1" si="3"/>
        <v/>
      </c>
      <c r="AA74" s="167" t="str">
        <f t="shared" ca="1" si="17"/>
        <v/>
      </c>
      <c r="AB74" s="223" t="b">
        <f t="shared" si="18"/>
        <v>1</v>
      </c>
      <c r="AC74" s="223" t="b">
        <f t="shared" si="19"/>
        <v>1</v>
      </c>
      <c r="AD74" s="223" t="b">
        <f t="shared" si="20"/>
        <v>1</v>
      </c>
      <c r="AE74" s="223" t="b">
        <f t="shared" si="21"/>
        <v>1</v>
      </c>
      <c r="AF74" s="252" t="str">
        <f t="shared" ca="1" si="22"/>
        <v/>
      </c>
      <c r="AG74" s="420"/>
    </row>
    <row r="75" spans="1:33" x14ac:dyDescent="0.3">
      <c r="A75" s="260">
        <f t="shared" ca="1" si="4"/>
        <v>-1</v>
      </c>
      <c r="B75" s="261" t="str" cm="1">
        <f t="array" ref="B75">IF(NOT(ISNA(_xlfn.XLOOKUP(I75,T11_AusBerSort,T11_AusBerSort))),"A",IF(NOT(ISNA(VLOOKUP(I75,T11_EinBerSort,T11_EinBerSort))),"E",""))</f>
        <v/>
      </c>
      <c r="C75" s="265" t="s">
        <v>191</v>
      </c>
      <c r="D75" s="262">
        <f t="shared" si="23"/>
        <v>62</v>
      </c>
      <c r="E75" s="260">
        <f t="shared" ca="1" si="5"/>
        <v>-1</v>
      </c>
      <c r="F75" s="18"/>
      <c r="G75" s="18"/>
      <c r="H75" s="18"/>
      <c r="I75" s="18"/>
      <c r="J75" s="18"/>
      <c r="K75" s="21"/>
      <c r="M75" s="222" t="str">
        <f t="shared" si="6"/>
        <v>000000</v>
      </c>
      <c r="N75" s="222">
        <f t="shared" si="7"/>
        <v>0</v>
      </c>
      <c r="O75" s="222" t="b">
        <f t="shared" si="8"/>
        <v>1</v>
      </c>
      <c r="P75" s="222" t="b">
        <f t="shared" si="9"/>
        <v>1</v>
      </c>
      <c r="Q75" s="222" t="b">
        <f t="shared" si="10"/>
        <v>1</v>
      </c>
      <c r="R75" s="222" t="b">
        <f t="shared" si="11"/>
        <v>1</v>
      </c>
      <c r="S75" s="222" t="b">
        <f t="shared" si="12"/>
        <v>1</v>
      </c>
      <c r="T75" s="222" t="b">
        <f t="shared" si="13"/>
        <v>1</v>
      </c>
      <c r="U75" s="222" t="b">
        <f t="shared" si="14"/>
        <v>0</v>
      </c>
      <c r="V75" s="167" t="e" cm="1">
        <f t="array" aca="1" ref="V75" ca="1">IFERROR(_xlfn.XLOOKUP(J75,INDIRECT(SUBSTITUTE(SUBSTITUTE(SUBSTITUTE(I75,"/","_"),"-","Y")," ","X")),INDIRECT(SUBSTITUTE(SUBSTITUTE(SUBSTITUTE(I75,"/","_"),"-","Y")," ","X"))),_xlfn.XLOOKUP(J75,INDIRECT(SUBSTITUTE(SUBSTITUTE(SUBSTITUTE(I75,"/","_"),"-","Y")," ","X")),INDIRECT(SUBSTITUTE(SUBSTITUTE(SUBSTITUTE(I75,"/","_"),"-","Y")," ","X"))))</f>
        <v>#REF!</v>
      </c>
      <c r="W75" s="222">
        <f t="shared" ca="1" si="2"/>
        <v>-1</v>
      </c>
      <c r="X75" s="167" t="e">
        <f t="shared" ca="1" si="15"/>
        <v>#REF!</v>
      </c>
      <c r="Y75" s="167" t="str">
        <f t="shared" si="16"/>
        <v/>
      </c>
      <c r="Z75" s="167" t="str">
        <f t="shared" ca="1" si="3"/>
        <v/>
      </c>
      <c r="AA75" s="167" t="str">
        <f t="shared" ca="1" si="17"/>
        <v/>
      </c>
      <c r="AB75" s="223" t="b">
        <f t="shared" si="18"/>
        <v>1</v>
      </c>
      <c r="AC75" s="223" t="b">
        <f t="shared" si="19"/>
        <v>1</v>
      </c>
      <c r="AD75" s="223" t="b">
        <f t="shared" si="20"/>
        <v>1</v>
      </c>
      <c r="AE75" s="223" t="b">
        <f t="shared" si="21"/>
        <v>1</v>
      </c>
      <c r="AF75" s="252" t="str">
        <f t="shared" ca="1" si="22"/>
        <v/>
      </c>
      <c r="AG75" s="420"/>
    </row>
    <row r="76" spans="1:33" x14ac:dyDescent="0.3">
      <c r="A76" s="260">
        <f t="shared" ca="1" si="4"/>
        <v>-1</v>
      </c>
      <c r="B76" s="261" t="str" cm="1">
        <f t="array" ref="B76">IF(NOT(ISNA(_xlfn.XLOOKUP(I76,T11_AusBerSort,T11_AusBerSort))),"A",IF(NOT(ISNA(VLOOKUP(I76,T11_EinBerSort,T11_EinBerSort))),"E",""))</f>
        <v/>
      </c>
      <c r="C76" s="265" t="s">
        <v>191</v>
      </c>
      <c r="D76" s="262">
        <f t="shared" si="23"/>
        <v>63</v>
      </c>
      <c r="E76" s="260">
        <f t="shared" ca="1" si="5"/>
        <v>-1</v>
      </c>
      <c r="F76" s="18"/>
      <c r="G76" s="18"/>
      <c r="H76" s="18"/>
      <c r="I76" s="18"/>
      <c r="J76" s="18"/>
      <c r="K76" s="21"/>
      <c r="M76" s="222" t="str">
        <f t="shared" si="6"/>
        <v>000000</v>
      </c>
      <c r="N76" s="222">
        <f t="shared" si="7"/>
        <v>0</v>
      </c>
      <c r="O76" s="222" t="b">
        <f t="shared" si="8"/>
        <v>1</v>
      </c>
      <c r="P76" s="222" t="b">
        <f t="shared" si="9"/>
        <v>1</v>
      </c>
      <c r="Q76" s="222" t="b">
        <f t="shared" si="10"/>
        <v>1</v>
      </c>
      <c r="R76" s="222" t="b">
        <f t="shared" si="11"/>
        <v>1</v>
      </c>
      <c r="S76" s="222" t="b">
        <f t="shared" si="12"/>
        <v>1</v>
      </c>
      <c r="T76" s="222" t="b">
        <f t="shared" si="13"/>
        <v>1</v>
      </c>
      <c r="U76" s="222" t="b">
        <f t="shared" si="14"/>
        <v>0</v>
      </c>
      <c r="V76" s="167" t="e" cm="1">
        <f t="array" aca="1" ref="V76" ca="1">IFERROR(_xlfn.XLOOKUP(J76,INDIRECT(SUBSTITUTE(SUBSTITUTE(SUBSTITUTE(I76,"/","_"),"-","Y")," ","X")),INDIRECT(SUBSTITUTE(SUBSTITUTE(SUBSTITUTE(I76,"/","_"),"-","Y")," ","X"))),_xlfn.XLOOKUP(J76,INDIRECT(SUBSTITUTE(SUBSTITUTE(SUBSTITUTE(I76,"/","_"),"-","Y")," ","X")),INDIRECT(SUBSTITUTE(SUBSTITUTE(SUBSTITUTE(I76,"/","_"),"-","Y")," ","X"))))</f>
        <v>#REF!</v>
      </c>
      <c r="W76" s="222">
        <f t="shared" ca="1" si="2"/>
        <v>-1</v>
      </c>
      <c r="X76" s="167" t="e">
        <f t="shared" ca="1" si="15"/>
        <v>#REF!</v>
      </c>
      <c r="Y76" s="167" t="str">
        <f t="shared" si="16"/>
        <v/>
      </c>
      <c r="Z76" s="167" t="str">
        <f t="shared" ca="1" si="3"/>
        <v/>
      </c>
      <c r="AA76" s="167" t="str">
        <f t="shared" ca="1" si="17"/>
        <v/>
      </c>
      <c r="AB76" s="223" t="b">
        <f t="shared" si="18"/>
        <v>1</v>
      </c>
      <c r="AC76" s="223" t="b">
        <f t="shared" si="19"/>
        <v>1</v>
      </c>
      <c r="AD76" s="223" t="b">
        <f t="shared" si="20"/>
        <v>1</v>
      </c>
      <c r="AE76" s="223" t="b">
        <f t="shared" si="21"/>
        <v>1</v>
      </c>
      <c r="AF76" s="252" t="str">
        <f t="shared" ca="1" si="22"/>
        <v/>
      </c>
      <c r="AG76" s="420"/>
    </row>
    <row r="77" spans="1:33" x14ac:dyDescent="0.3">
      <c r="A77" s="260">
        <f t="shared" ca="1" si="4"/>
        <v>-1</v>
      </c>
      <c r="B77" s="261" t="str" cm="1">
        <f t="array" ref="B77">IF(NOT(ISNA(_xlfn.XLOOKUP(I77,T11_AusBerSort,T11_AusBerSort))),"A",IF(NOT(ISNA(VLOOKUP(I77,T11_EinBerSort,T11_EinBerSort))),"E",""))</f>
        <v/>
      </c>
      <c r="C77" s="265" t="s">
        <v>191</v>
      </c>
      <c r="D77" s="262">
        <f t="shared" si="23"/>
        <v>64</v>
      </c>
      <c r="E77" s="260">
        <f t="shared" ca="1" si="5"/>
        <v>-1</v>
      </c>
      <c r="F77" s="18"/>
      <c r="G77" s="18"/>
      <c r="H77" s="18"/>
      <c r="I77" s="18"/>
      <c r="J77" s="18"/>
      <c r="K77" s="21"/>
      <c r="M77" s="222" t="str">
        <f t="shared" si="6"/>
        <v>000000</v>
      </c>
      <c r="N77" s="222">
        <f t="shared" si="7"/>
        <v>0</v>
      </c>
      <c r="O77" s="222" t="b">
        <f t="shared" si="8"/>
        <v>1</v>
      </c>
      <c r="P77" s="222" t="b">
        <f t="shared" si="9"/>
        <v>1</v>
      </c>
      <c r="Q77" s="222" t="b">
        <f t="shared" si="10"/>
        <v>1</v>
      </c>
      <c r="R77" s="222" t="b">
        <f t="shared" si="11"/>
        <v>1</v>
      </c>
      <c r="S77" s="222" t="b">
        <f t="shared" si="12"/>
        <v>1</v>
      </c>
      <c r="T77" s="222" t="b">
        <f t="shared" si="13"/>
        <v>1</v>
      </c>
      <c r="U77" s="222" t="b">
        <f t="shared" si="14"/>
        <v>0</v>
      </c>
      <c r="V77" s="167" t="e" cm="1">
        <f t="array" aca="1" ref="V77" ca="1">IFERROR(_xlfn.XLOOKUP(J77,INDIRECT(SUBSTITUTE(SUBSTITUTE(SUBSTITUTE(I77,"/","_"),"-","Y")," ","X")),INDIRECT(SUBSTITUTE(SUBSTITUTE(SUBSTITUTE(I77,"/","_"),"-","Y")," ","X"))),_xlfn.XLOOKUP(J77,INDIRECT(SUBSTITUTE(SUBSTITUTE(SUBSTITUTE(I77,"/","_"),"-","Y")," ","X")),INDIRECT(SUBSTITUTE(SUBSTITUTE(SUBSTITUTE(I77,"/","_"),"-","Y")," ","X"))))</f>
        <v>#REF!</v>
      </c>
      <c r="W77" s="222">
        <f t="shared" ca="1" si="2"/>
        <v>-1</v>
      </c>
      <c r="X77" s="167" t="e">
        <f t="shared" ca="1" si="15"/>
        <v>#REF!</v>
      </c>
      <c r="Y77" s="167" t="str">
        <f t="shared" si="16"/>
        <v/>
      </c>
      <c r="Z77" s="167" t="str">
        <f t="shared" ca="1" si="3"/>
        <v/>
      </c>
      <c r="AA77" s="167" t="str">
        <f t="shared" ca="1" si="17"/>
        <v/>
      </c>
      <c r="AB77" s="223" t="b">
        <f t="shared" si="18"/>
        <v>1</v>
      </c>
      <c r="AC77" s="223" t="b">
        <f t="shared" si="19"/>
        <v>1</v>
      </c>
      <c r="AD77" s="223" t="b">
        <f t="shared" si="20"/>
        <v>1</v>
      </c>
      <c r="AE77" s="223" t="b">
        <f t="shared" si="21"/>
        <v>1</v>
      </c>
      <c r="AF77" s="252" t="str">
        <f t="shared" ca="1" si="22"/>
        <v/>
      </c>
      <c r="AG77" s="420"/>
    </row>
    <row r="78" spans="1:33" x14ac:dyDescent="0.3">
      <c r="A78" s="260">
        <f t="shared" ca="1" si="4"/>
        <v>-1</v>
      </c>
      <c r="B78" s="261" t="str" cm="1">
        <f t="array" ref="B78">IF(NOT(ISNA(_xlfn.XLOOKUP(I78,T11_AusBerSort,T11_AusBerSort))),"A",IF(NOT(ISNA(VLOOKUP(I78,T11_EinBerSort,T11_EinBerSort))),"E",""))</f>
        <v/>
      </c>
      <c r="C78" s="265" t="s">
        <v>191</v>
      </c>
      <c r="D78" s="262">
        <f t="shared" si="23"/>
        <v>65</v>
      </c>
      <c r="E78" s="260">
        <f t="shared" ca="1" si="5"/>
        <v>-1</v>
      </c>
      <c r="F78" s="18"/>
      <c r="G78" s="18"/>
      <c r="H78" s="18"/>
      <c r="I78" s="18"/>
      <c r="J78" s="18"/>
      <c r="K78" s="21"/>
      <c r="M78" s="222" t="str">
        <f t="shared" si="6"/>
        <v>000000</v>
      </c>
      <c r="N78" s="222">
        <f t="shared" si="7"/>
        <v>0</v>
      </c>
      <c r="O78" s="222" t="b">
        <f t="shared" si="8"/>
        <v>1</v>
      </c>
      <c r="P78" s="222" t="b">
        <f t="shared" si="9"/>
        <v>1</v>
      </c>
      <c r="Q78" s="222" t="b">
        <f t="shared" si="10"/>
        <v>1</v>
      </c>
      <c r="R78" s="222" t="b">
        <f t="shared" si="11"/>
        <v>1</v>
      </c>
      <c r="S78" s="222" t="b">
        <f t="shared" si="12"/>
        <v>1</v>
      </c>
      <c r="T78" s="222" t="b">
        <f t="shared" si="13"/>
        <v>1</v>
      </c>
      <c r="U78" s="222" t="b">
        <f t="shared" si="14"/>
        <v>0</v>
      </c>
      <c r="V78" s="167" t="e" cm="1">
        <f t="array" aca="1" ref="V78" ca="1">IFERROR(_xlfn.XLOOKUP(J78,INDIRECT(SUBSTITUTE(SUBSTITUTE(SUBSTITUTE(I78,"/","_"),"-","Y")," ","X")),INDIRECT(SUBSTITUTE(SUBSTITUTE(SUBSTITUTE(I78,"/","_"),"-","Y")," ","X"))),_xlfn.XLOOKUP(J78,INDIRECT(SUBSTITUTE(SUBSTITUTE(SUBSTITUTE(I78,"/","_"),"-","Y")," ","X")),INDIRECT(SUBSTITUTE(SUBSTITUTE(SUBSTITUTE(I78,"/","_"),"-","Y")," ","X"))))</f>
        <v>#REF!</v>
      </c>
      <c r="W78" s="222">
        <f t="shared" ref="W78:W141" ca="1" si="24">IF(C78="SB",-2,IF(_xlfn.IFNA(VLOOKUP(D78,T3_ErläuterungenLfdNr,1,FALSE),0)&gt;0,_xlfn.IFNA(VLOOKUP(D78,T3_ErläuterungenLfdNr,1,FALSE),0),_xlfn.IFNA(VLOOKUP(J78,T11_BelegErläuterungNotwendig,2,FALSE),-1)))</f>
        <v>-1</v>
      </c>
      <c r="X78" s="167" t="e">
        <f t="shared" ca="1" si="15"/>
        <v>#REF!</v>
      </c>
      <c r="Y78" s="167" t="str">
        <f t="shared" si="16"/>
        <v/>
      </c>
      <c r="Z78" s="167" t="str">
        <f t="shared" ref="Z78:Z141" ca="1" si="25">IF(AND(E78=T11_BelegErläuterungControl,U78),"Bitte Erläuterung: Um was handelt es sich? Notieren Sie dies auf  Tab '3-Erläuterungen Belege'.","")</f>
        <v/>
      </c>
      <c r="AA78" s="167" t="str">
        <f t="shared" ca="1" si="17"/>
        <v/>
      </c>
      <c r="AB78" s="223" t="b">
        <f t="shared" si="18"/>
        <v>1</v>
      </c>
      <c r="AC78" s="223" t="b">
        <f t="shared" si="19"/>
        <v>1</v>
      </c>
      <c r="AD78" s="223" t="b">
        <f t="shared" si="20"/>
        <v>1</v>
      </c>
      <c r="AE78" s="223" t="b">
        <f t="shared" si="21"/>
        <v>1</v>
      </c>
      <c r="AF78" s="252" t="str">
        <f t="shared" ca="1" si="22"/>
        <v/>
      </c>
      <c r="AG78" s="420"/>
    </row>
    <row r="79" spans="1:33" x14ac:dyDescent="0.3">
      <c r="A79" s="260">
        <f t="shared" ref="A79:A142" ca="1" si="26">IF(W79=0,0,W79)</f>
        <v>-1</v>
      </c>
      <c r="B79" s="261" t="str" cm="1">
        <f t="array" ref="B79">IF(NOT(ISNA(_xlfn.XLOOKUP(I79,T11_AusBerSort,T11_AusBerSort))),"A",IF(NOT(ISNA(VLOOKUP(I79,T11_EinBerSort,T11_EinBerSort))),"E",""))</f>
        <v/>
      </c>
      <c r="C79" s="265" t="s">
        <v>191</v>
      </c>
      <c r="D79" s="262">
        <f t="shared" si="23"/>
        <v>66</v>
      </c>
      <c r="E79" s="260">
        <f t="shared" ca="1" si="5"/>
        <v>-1</v>
      </c>
      <c r="F79" s="18"/>
      <c r="G79" s="18"/>
      <c r="H79" s="18"/>
      <c r="I79" s="18"/>
      <c r="J79" s="18"/>
      <c r="K79" s="21"/>
      <c r="M79" s="222" t="str">
        <f t="shared" ref="M79:M142" si="27">LEFT(TEXT(LEN(TRIM(F79)),"0"),1)&amp;LEFT(TEXT(LEN(TRIM(G79)),"0"),1)&amp;LEFT(TEXT(LEN(TRIM(H79)),"0"),1)&amp;LEFT(TEXT(LEN(TRIM(I79)),"0"),1)&amp;LEFT(TEXT(LEN(TRIM(J79)),"0"),1)&amp;LEFT(TEXT(LEN(TRIM(K79)),"0"),1)</f>
        <v>000000</v>
      </c>
      <c r="N79" s="222">
        <f t="shared" ref="N79:N142" si="28">LEN(SUBSTITUTE(M79,"0",""))</f>
        <v>0</v>
      </c>
      <c r="O79" s="222" t="b">
        <f t="shared" ref="O79:O142" si="29">IF(LEN(TRIM(F79))=0,TRUE,FALSE)</f>
        <v>1</v>
      </c>
      <c r="P79" s="222" t="b">
        <f t="shared" ref="P79:P142" si="30">IF(LEN(TRIM(G79))=0,TRUE,FALSE)</f>
        <v>1</v>
      </c>
      <c r="Q79" s="222" t="b">
        <f t="shared" ref="Q79:Q142" si="31">IF(LEN(TRIM(H79))=0,TRUE,FALSE)</f>
        <v>1</v>
      </c>
      <c r="R79" s="222" t="b">
        <f t="shared" ref="R79:R142" si="32">IF(LEN(TRIM(I79))=0,TRUE,FALSE)</f>
        <v>1</v>
      </c>
      <c r="S79" s="222" t="b">
        <f t="shared" ref="S79:S142" si="33">IF(LEN(TRIM(J79))=0,TRUE,FALSE)</f>
        <v>1</v>
      </c>
      <c r="T79" s="222" t="b">
        <f t="shared" ref="T79:T142" si="34">IF(LEN(TRIM(K79))=0,TRUE,FALSE)</f>
        <v>1</v>
      </c>
      <c r="U79" s="222" t="b">
        <f t="shared" ref="U79:U142" si="35">IF(C79="EB",NOT(OR(O79,P79,Q79,R79,S79,T79)),NOT(OR(R79,S79,T79)))</f>
        <v>0</v>
      </c>
      <c r="V79" s="167" t="e" cm="1">
        <f t="array" aca="1" ref="V79" ca="1">IFERROR(_xlfn.XLOOKUP(J79,INDIRECT(SUBSTITUTE(SUBSTITUTE(SUBSTITUTE(I79,"/","_"),"-","Y")," ","X")),INDIRECT(SUBSTITUTE(SUBSTITUTE(SUBSTITUTE(I79,"/","_"),"-","Y")," ","X"))),_xlfn.XLOOKUP(J79,INDIRECT(SUBSTITUTE(SUBSTITUTE(SUBSTITUTE(I79,"/","_"),"-","Y")," ","X")),INDIRECT(SUBSTITUTE(SUBSTITUTE(SUBSTITUTE(I79,"/","_"),"-","Y")," ","X"))))</f>
        <v>#REF!</v>
      </c>
      <c r="W79" s="222">
        <f t="shared" ca="1" si="24"/>
        <v>-1</v>
      </c>
      <c r="X79" s="167" t="e">
        <f t="shared" ref="X79:X142" ca="1" si="36">IF(_xlfn.IFNA(V79,1)=1,"Bitte Eintrag in Spalte Detail korrigieren/ergänzen! ",IF(U79,"",IF(C79="EB","Bitte füllen Sie die Zeile vollständig aus!","Bitte füllen Sie nur in der Zeile die Spalten: Bereich, Detail, Summe aus!")))</f>
        <v>#REF!</v>
      </c>
      <c r="Y79" s="167" t="str">
        <f t="shared" ref="Y79:Y142" si="37">IF(N79&gt;0,IFERROR(X79,IF(U79,"",IF(C79="EB","Bitte füllen Sie die Zeile vollständig aus!","Bitte füllen Sie nur in der Zeile die Spalten: Bereich, Detail, Summe aus!"))),"")</f>
        <v/>
      </c>
      <c r="Z79" s="167" t="str">
        <f t="shared" ca="1" si="25"/>
        <v/>
      </c>
      <c r="AA79" s="167" t="str">
        <f t="shared" ref="AA79:AA142" ca="1" si="38">IF(ISNA(V79),"",IF(U79,IF(AB79,"Diesem Eintrag ist ein zusätzliches Dokument mit der Auflistung aller zugehöriger Einzelbuchungen beizufügen!","Löschen Sie alle Inhalte in der Zeile in den Spalten: Buchhaltungsnummer, Zahlungsempfänger, Zahlungsdatum!"),""))</f>
        <v/>
      </c>
      <c r="AB79" s="223" t="b">
        <f t="shared" ref="AB79:AB142" si="39">OR(C79="EB",AND(C79="SB",AC79,AD79,AE79))</f>
        <v>1</v>
      </c>
      <c r="AC79" s="223" t="b">
        <f t="shared" ref="AC79:AC142" si="40">OR(AND(LEN(TRIM(F79))=0,$C79="SB"),$C79="EB")</f>
        <v>1</v>
      </c>
      <c r="AD79" s="223" t="b">
        <f t="shared" ref="AD79:AD142" si="41">OR(AND(LEN(TRIM(G79))=0,$C79="SB"),$C79="EB")</f>
        <v>1</v>
      </c>
      <c r="AE79" s="223" t="b">
        <f t="shared" ref="AE79:AE142" si="42">OR(AND(LEN(TRIM(H79))=0,$C79="SB"),$C79="EB")</f>
        <v>1</v>
      </c>
      <c r="AF79" s="252" t="str">
        <f t="shared" ref="AF79:AF142" ca="1" si="43">Y79&amp;IF(C79="EB",Z79,AA79)</f>
        <v/>
      </c>
      <c r="AG79" s="420"/>
    </row>
    <row r="80" spans="1:33" x14ac:dyDescent="0.3">
      <c r="A80" s="260">
        <f t="shared" ca="1" si="26"/>
        <v>-1</v>
      </c>
      <c r="B80" s="261" t="str" cm="1">
        <f t="array" ref="B80">IF(NOT(ISNA(_xlfn.XLOOKUP(I80,T11_AusBerSort,T11_AusBerSort))),"A",IF(NOT(ISNA(VLOOKUP(I80,T11_EinBerSort,T11_EinBerSort))),"E",""))</f>
        <v/>
      </c>
      <c r="C80" s="265" t="s">
        <v>191</v>
      </c>
      <c r="D80" s="262">
        <f t="shared" ref="D80:D143" si="44">D79+1</f>
        <v>67</v>
      </c>
      <c r="E80" s="260">
        <f t="shared" ca="1" si="5"/>
        <v>-1</v>
      </c>
      <c r="F80" s="18"/>
      <c r="G80" s="18"/>
      <c r="H80" s="18"/>
      <c r="I80" s="18"/>
      <c r="J80" s="18"/>
      <c r="K80" s="21"/>
      <c r="M80" s="222" t="str">
        <f t="shared" si="27"/>
        <v>000000</v>
      </c>
      <c r="N80" s="222">
        <f t="shared" si="28"/>
        <v>0</v>
      </c>
      <c r="O80" s="222" t="b">
        <f t="shared" si="29"/>
        <v>1</v>
      </c>
      <c r="P80" s="222" t="b">
        <f t="shared" si="30"/>
        <v>1</v>
      </c>
      <c r="Q80" s="222" t="b">
        <f t="shared" si="31"/>
        <v>1</v>
      </c>
      <c r="R80" s="222" t="b">
        <f t="shared" si="32"/>
        <v>1</v>
      </c>
      <c r="S80" s="222" t="b">
        <f t="shared" si="33"/>
        <v>1</v>
      </c>
      <c r="T80" s="222" t="b">
        <f t="shared" si="34"/>
        <v>1</v>
      </c>
      <c r="U80" s="222" t="b">
        <f t="shared" si="35"/>
        <v>0</v>
      </c>
      <c r="V80" s="167" t="e" cm="1">
        <f t="array" aca="1" ref="V80" ca="1">IFERROR(_xlfn.XLOOKUP(J80,INDIRECT(SUBSTITUTE(SUBSTITUTE(SUBSTITUTE(I80,"/","_"),"-","Y")," ","X")),INDIRECT(SUBSTITUTE(SUBSTITUTE(SUBSTITUTE(I80,"/","_"),"-","Y")," ","X"))),_xlfn.XLOOKUP(J80,INDIRECT(SUBSTITUTE(SUBSTITUTE(SUBSTITUTE(I80,"/","_"),"-","Y")," ","X")),INDIRECT(SUBSTITUTE(SUBSTITUTE(SUBSTITUTE(I80,"/","_"),"-","Y")," ","X"))))</f>
        <v>#REF!</v>
      </c>
      <c r="W80" s="222">
        <f t="shared" ca="1" si="24"/>
        <v>-1</v>
      </c>
      <c r="X80" s="167" t="e">
        <f t="shared" ca="1" si="36"/>
        <v>#REF!</v>
      </c>
      <c r="Y80" s="167" t="str">
        <f t="shared" si="37"/>
        <v/>
      </c>
      <c r="Z80" s="167" t="str">
        <f t="shared" ca="1" si="25"/>
        <v/>
      </c>
      <c r="AA80" s="167" t="str">
        <f t="shared" ca="1" si="38"/>
        <v/>
      </c>
      <c r="AB80" s="223" t="b">
        <f t="shared" si="39"/>
        <v>1</v>
      </c>
      <c r="AC80" s="223" t="b">
        <f t="shared" si="40"/>
        <v>1</v>
      </c>
      <c r="AD80" s="223" t="b">
        <f t="shared" si="41"/>
        <v>1</v>
      </c>
      <c r="AE80" s="223" t="b">
        <f t="shared" si="42"/>
        <v>1</v>
      </c>
      <c r="AF80" s="252" t="str">
        <f t="shared" ca="1" si="43"/>
        <v/>
      </c>
      <c r="AG80" s="420"/>
    </row>
    <row r="81" spans="1:33" x14ac:dyDescent="0.3">
      <c r="A81" s="260">
        <f t="shared" ca="1" si="26"/>
        <v>-1</v>
      </c>
      <c r="B81" s="261" t="str" cm="1">
        <f t="array" ref="B81">IF(NOT(ISNA(_xlfn.XLOOKUP(I81,T11_AusBerSort,T11_AusBerSort))),"A",IF(NOT(ISNA(VLOOKUP(I81,T11_EinBerSort,T11_EinBerSort))),"E",""))</f>
        <v/>
      </c>
      <c r="C81" s="265" t="s">
        <v>191</v>
      </c>
      <c r="D81" s="262">
        <f t="shared" si="44"/>
        <v>68</v>
      </c>
      <c r="E81" s="260">
        <f t="shared" ca="1" si="5"/>
        <v>-1</v>
      </c>
      <c r="F81" s="18"/>
      <c r="G81" s="18"/>
      <c r="H81" s="18"/>
      <c r="I81" s="18"/>
      <c r="J81" s="18"/>
      <c r="K81" s="21"/>
      <c r="M81" s="222" t="str">
        <f t="shared" si="27"/>
        <v>000000</v>
      </c>
      <c r="N81" s="222">
        <f t="shared" si="28"/>
        <v>0</v>
      </c>
      <c r="O81" s="222" t="b">
        <f t="shared" si="29"/>
        <v>1</v>
      </c>
      <c r="P81" s="222" t="b">
        <f t="shared" si="30"/>
        <v>1</v>
      </c>
      <c r="Q81" s="222" t="b">
        <f t="shared" si="31"/>
        <v>1</v>
      </c>
      <c r="R81" s="222" t="b">
        <f t="shared" si="32"/>
        <v>1</v>
      </c>
      <c r="S81" s="222" t="b">
        <f t="shared" si="33"/>
        <v>1</v>
      </c>
      <c r="T81" s="222" t="b">
        <f t="shared" si="34"/>
        <v>1</v>
      </c>
      <c r="U81" s="222" t="b">
        <f t="shared" si="35"/>
        <v>0</v>
      </c>
      <c r="V81" s="167" t="e" cm="1">
        <f t="array" aca="1" ref="V81" ca="1">IFERROR(_xlfn.XLOOKUP(J81,INDIRECT(SUBSTITUTE(SUBSTITUTE(SUBSTITUTE(I81,"/","_"),"-","Y")," ","X")),INDIRECT(SUBSTITUTE(SUBSTITUTE(SUBSTITUTE(I81,"/","_"),"-","Y")," ","X"))),_xlfn.XLOOKUP(J81,INDIRECT(SUBSTITUTE(SUBSTITUTE(SUBSTITUTE(I81,"/","_"),"-","Y")," ","X")),INDIRECT(SUBSTITUTE(SUBSTITUTE(SUBSTITUTE(I81,"/","_"),"-","Y")," ","X"))))</f>
        <v>#REF!</v>
      </c>
      <c r="W81" s="222">
        <f t="shared" ca="1" si="24"/>
        <v>-1</v>
      </c>
      <c r="X81" s="167" t="e">
        <f t="shared" ca="1" si="36"/>
        <v>#REF!</v>
      </c>
      <c r="Y81" s="167" t="str">
        <f t="shared" si="37"/>
        <v/>
      </c>
      <c r="Z81" s="167" t="str">
        <f t="shared" ca="1" si="25"/>
        <v/>
      </c>
      <c r="AA81" s="167" t="str">
        <f t="shared" ca="1" si="38"/>
        <v/>
      </c>
      <c r="AB81" s="223" t="b">
        <f t="shared" si="39"/>
        <v>1</v>
      </c>
      <c r="AC81" s="223" t="b">
        <f t="shared" si="40"/>
        <v>1</v>
      </c>
      <c r="AD81" s="223" t="b">
        <f t="shared" si="41"/>
        <v>1</v>
      </c>
      <c r="AE81" s="223" t="b">
        <f t="shared" si="42"/>
        <v>1</v>
      </c>
      <c r="AF81" s="252" t="str">
        <f t="shared" ca="1" si="43"/>
        <v/>
      </c>
      <c r="AG81" s="420"/>
    </row>
    <row r="82" spans="1:33" x14ac:dyDescent="0.3">
      <c r="A82" s="260">
        <f t="shared" ca="1" si="26"/>
        <v>-1</v>
      </c>
      <c r="B82" s="261" t="str" cm="1">
        <f t="array" ref="B82">IF(NOT(ISNA(_xlfn.XLOOKUP(I82,T11_AusBerSort,T11_AusBerSort))),"A",IF(NOT(ISNA(VLOOKUP(I82,T11_EinBerSort,T11_EinBerSort))),"E",""))</f>
        <v/>
      </c>
      <c r="C82" s="265" t="s">
        <v>191</v>
      </c>
      <c r="D82" s="262">
        <f t="shared" si="44"/>
        <v>69</v>
      </c>
      <c r="E82" s="260">
        <f t="shared" ca="1" si="5"/>
        <v>-1</v>
      </c>
      <c r="F82" s="18"/>
      <c r="G82" s="18"/>
      <c r="H82" s="18"/>
      <c r="I82" s="18"/>
      <c r="J82" s="18"/>
      <c r="K82" s="21"/>
      <c r="M82" s="222" t="str">
        <f t="shared" si="27"/>
        <v>000000</v>
      </c>
      <c r="N82" s="222">
        <f t="shared" si="28"/>
        <v>0</v>
      </c>
      <c r="O82" s="222" t="b">
        <f t="shared" si="29"/>
        <v>1</v>
      </c>
      <c r="P82" s="222" t="b">
        <f t="shared" si="30"/>
        <v>1</v>
      </c>
      <c r="Q82" s="222" t="b">
        <f t="shared" si="31"/>
        <v>1</v>
      </c>
      <c r="R82" s="222" t="b">
        <f t="shared" si="32"/>
        <v>1</v>
      </c>
      <c r="S82" s="222" t="b">
        <f t="shared" si="33"/>
        <v>1</v>
      </c>
      <c r="T82" s="222" t="b">
        <f t="shared" si="34"/>
        <v>1</v>
      </c>
      <c r="U82" s="222" t="b">
        <f t="shared" si="35"/>
        <v>0</v>
      </c>
      <c r="V82" s="167" t="e" cm="1">
        <f t="array" aca="1" ref="V82" ca="1">IFERROR(_xlfn.XLOOKUP(J82,INDIRECT(SUBSTITUTE(SUBSTITUTE(SUBSTITUTE(I82,"/","_"),"-","Y")," ","X")),INDIRECT(SUBSTITUTE(SUBSTITUTE(SUBSTITUTE(I82,"/","_"),"-","Y")," ","X"))),_xlfn.XLOOKUP(J82,INDIRECT(SUBSTITUTE(SUBSTITUTE(SUBSTITUTE(I82,"/","_"),"-","Y")," ","X")),INDIRECT(SUBSTITUTE(SUBSTITUTE(SUBSTITUTE(I82,"/","_"),"-","Y")," ","X"))))</f>
        <v>#REF!</v>
      </c>
      <c r="W82" s="222">
        <f t="shared" ca="1" si="24"/>
        <v>-1</v>
      </c>
      <c r="X82" s="167" t="e">
        <f t="shared" ca="1" si="36"/>
        <v>#REF!</v>
      </c>
      <c r="Y82" s="167" t="str">
        <f t="shared" si="37"/>
        <v/>
      </c>
      <c r="Z82" s="167" t="str">
        <f t="shared" ca="1" si="25"/>
        <v/>
      </c>
      <c r="AA82" s="167" t="str">
        <f t="shared" ca="1" si="38"/>
        <v/>
      </c>
      <c r="AB82" s="223" t="b">
        <f t="shared" si="39"/>
        <v>1</v>
      </c>
      <c r="AC82" s="223" t="b">
        <f t="shared" si="40"/>
        <v>1</v>
      </c>
      <c r="AD82" s="223" t="b">
        <f t="shared" si="41"/>
        <v>1</v>
      </c>
      <c r="AE82" s="223" t="b">
        <f t="shared" si="42"/>
        <v>1</v>
      </c>
      <c r="AF82" s="252" t="str">
        <f t="shared" ca="1" si="43"/>
        <v/>
      </c>
      <c r="AG82" s="420"/>
    </row>
    <row r="83" spans="1:33" x14ac:dyDescent="0.3">
      <c r="A83" s="260">
        <f t="shared" ca="1" si="26"/>
        <v>-1</v>
      </c>
      <c r="B83" s="261" t="str" cm="1">
        <f t="array" ref="B83">IF(NOT(ISNA(_xlfn.XLOOKUP(I83,T11_AusBerSort,T11_AusBerSort))),"A",IF(NOT(ISNA(VLOOKUP(I83,T11_EinBerSort,T11_EinBerSort))),"E",""))</f>
        <v/>
      </c>
      <c r="C83" s="265" t="s">
        <v>191</v>
      </c>
      <c r="D83" s="262">
        <f t="shared" si="44"/>
        <v>70</v>
      </c>
      <c r="E83" s="260">
        <f t="shared" ca="1" si="5"/>
        <v>-1</v>
      </c>
      <c r="F83" s="18"/>
      <c r="G83" s="18"/>
      <c r="H83" s="18"/>
      <c r="I83" s="18"/>
      <c r="J83" s="18"/>
      <c r="K83" s="21"/>
      <c r="M83" s="222" t="str">
        <f t="shared" si="27"/>
        <v>000000</v>
      </c>
      <c r="N83" s="222">
        <f t="shared" si="28"/>
        <v>0</v>
      </c>
      <c r="O83" s="222" t="b">
        <f t="shared" si="29"/>
        <v>1</v>
      </c>
      <c r="P83" s="222" t="b">
        <f t="shared" si="30"/>
        <v>1</v>
      </c>
      <c r="Q83" s="222" t="b">
        <f t="shared" si="31"/>
        <v>1</v>
      </c>
      <c r="R83" s="222" t="b">
        <f t="shared" si="32"/>
        <v>1</v>
      </c>
      <c r="S83" s="222" t="b">
        <f t="shared" si="33"/>
        <v>1</v>
      </c>
      <c r="T83" s="222" t="b">
        <f t="shared" si="34"/>
        <v>1</v>
      </c>
      <c r="U83" s="222" t="b">
        <f t="shared" si="35"/>
        <v>0</v>
      </c>
      <c r="V83" s="167" t="e" cm="1">
        <f t="array" aca="1" ref="V83" ca="1">IFERROR(_xlfn.XLOOKUP(J83,INDIRECT(SUBSTITUTE(SUBSTITUTE(SUBSTITUTE(I83,"/","_"),"-","Y")," ","X")),INDIRECT(SUBSTITUTE(SUBSTITUTE(SUBSTITUTE(I83,"/","_"),"-","Y")," ","X"))),_xlfn.XLOOKUP(J83,INDIRECT(SUBSTITUTE(SUBSTITUTE(SUBSTITUTE(I83,"/","_"),"-","Y")," ","X")),INDIRECT(SUBSTITUTE(SUBSTITUTE(SUBSTITUTE(I83,"/","_"),"-","Y")," ","X"))))</f>
        <v>#REF!</v>
      </c>
      <c r="W83" s="222">
        <f t="shared" ca="1" si="24"/>
        <v>-1</v>
      </c>
      <c r="X83" s="167" t="e">
        <f t="shared" ca="1" si="36"/>
        <v>#REF!</v>
      </c>
      <c r="Y83" s="167" t="str">
        <f t="shared" si="37"/>
        <v/>
      </c>
      <c r="Z83" s="167" t="str">
        <f t="shared" ca="1" si="25"/>
        <v/>
      </c>
      <c r="AA83" s="167" t="str">
        <f t="shared" ca="1" si="38"/>
        <v/>
      </c>
      <c r="AB83" s="223" t="b">
        <f t="shared" si="39"/>
        <v>1</v>
      </c>
      <c r="AC83" s="223" t="b">
        <f t="shared" si="40"/>
        <v>1</v>
      </c>
      <c r="AD83" s="223" t="b">
        <f t="shared" si="41"/>
        <v>1</v>
      </c>
      <c r="AE83" s="223" t="b">
        <f t="shared" si="42"/>
        <v>1</v>
      </c>
      <c r="AF83" s="252" t="str">
        <f t="shared" ca="1" si="43"/>
        <v/>
      </c>
      <c r="AG83" s="420"/>
    </row>
    <row r="84" spans="1:33" x14ac:dyDescent="0.3">
      <c r="A84" s="260">
        <f t="shared" ca="1" si="26"/>
        <v>-1</v>
      </c>
      <c r="B84" s="261" t="str" cm="1">
        <f t="array" ref="B84">IF(NOT(ISNA(_xlfn.XLOOKUP(I84,T11_AusBerSort,T11_AusBerSort))),"A",IF(NOT(ISNA(VLOOKUP(I84,T11_EinBerSort,T11_EinBerSort))),"E",""))</f>
        <v/>
      </c>
      <c r="C84" s="265" t="s">
        <v>191</v>
      </c>
      <c r="D84" s="262">
        <f t="shared" si="44"/>
        <v>71</v>
      </c>
      <c r="E84" s="260">
        <f t="shared" ca="1" si="5"/>
        <v>-1</v>
      </c>
      <c r="F84" s="18"/>
      <c r="G84" s="18"/>
      <c r="H84" s="18"/>
      <c r="I84" s="18"/>
      <c r="J84" s="18"/>
      <c r="K84" s="21"/>
      <c r="M84" s="222" t="str">
        <f t="shared" si="27"/>
        <v>000000</v>
      </c>
      <c r="N84" s="222">
        <f t="shared" si="28"/>
        <v>0</v>
      </c>
      <c r="O84" s="222" t="b">
        <f t="shared" si="29"/>
        <v>1</v>
      </c>
      <c r="P84" s="222" t="b">
        <f t="shared" si="30"/>
        <v>1</v>
      </c>
      <c r="Q84" s="222" t="b">
        <f t="shared" si="31"/>
        <v>1</v>
      </c>
      <c r="R84" s="222" t="b">
        <f t="shared" si="32"/>
        <v>1</v>
      </c>
      <c r="S84" s="222" t="b">
        <f t="shared" si="33"/>
        <v>1</v>
      </c>
      <c r="T84" s="222" t="b">
        <f t="shared" si="34"/>
        <v>1</v>
      </c>
      <c r="U84" s="222" t="b">
        <f t="shared" si="35"/>
        <v>0</v>
      </c>
      <c r="V84" s="167" t="e" cm="1">
        <f t="array" aca="1" ref="V84" ca="1">IFERROR(_xlfn.XLOOKUP(J84,INDIRECT(SUBSTITUTE(SUBSTITUTE(SUBSTITUTE(I84,"/","_"),"-","Y")," ","X")),INDIRECT(SUBSTITUTE(SUBSTITUTE(SUBSTITUTE(I84,"/","_"),"-","Y")," ","X"))),_xlfn.XLOOKUP(J84,INDIRECT(SUBSTITUTE(SUBSTITUTE(SUBSTITUTE(I84,"/","_"),"-","Y")," ","X")),INDIRECT(SUBSTITUTE(SUBSTITUTE(SUBSTITUTE(I84,"/","_"),"-","Y")," ","X"))))</f>
        <v>#REF!</v>
      </c>
      <c r="W84" s="222">
        <f t="shared" ca="1" si="24"/>
        <v>-1</v>
      </c>
      <c r="X84" s="167" t="e">
        <f t="shared" ca="1" si="36"/>
        <v>#REF!</v>
      </c>
      <c r="Y84" s="167" t="str">
        <f t="shared" si="37"/>
        <v/>
      </c>
      <c r="Z84" s="167" t="str">
        <f t="shared" ca="1" si="25"/>
        <v/>
      </c>
      <c r="AA84" s="167" t="str">
        <f t="shared" ca="1" si="38"/>
        <v/>
      </c>
      <c r="AB84" s="223" t="b">
        <f t="shared" si="39"/>
        <v>1</v>
      </c>
      <c r="AC84" s="223" t="b">
        <f t="shared" si="40"/>
        <v>1</v>
      </c>
      <c r="AD84" s="223" t="b">
        <f t="shared" si="41"/>
        <v>1</v>
      </c>
      <c r="AE84" s="223" t="b">
        <f t="shared" si="42"/>
        <v>1</v>
      </c>
      <c r="AF84" s="252" t="str">
        <f t="shared" ca="1" si="43"/>
        <v/>
      </c>
      <c r="AG84" s="420"/>
    </row>
    <row r="85" spans="1:33" x14ac:dyDescent="0.3">
      <c r="A85" s="260">
        <f t="shared" ca="1" si="26"/>
        <v>-1</v>
      </c>
      <c r="B85" s="261" t="str" cm="1">
        <f t="array" ref="B85">IF(NOT(ISNA(_xlfn.XLOOKUP(I85,T11_AusBerSort,T11_AusBerSort))),"A",IF(NOT(ISNA(VLOOKUP(I85,T11_EinBerSort,T11_EinBerSort))),"E",""))</f>
        <v/>
      </c>
      <c r="C85" s="265" t="s">
        <v>191</v>
      </c>
      <c r="D85" s="262">
        <f t="shared" si="44"/>
        <v>72</v>
      </c>
      <c r="E85" s="260">
        <f t="shared" ca="1" si="5"/>
        <v>-1</v>
      </c>
      <c r="F85" s="18"/>
      <c r="G85" s="18"/>
      <c r="H85" s="18"/>
      <c r="I85" s="18"/>
      <c r="J85" s="18"/>
      <c r="K85" s="21"/>
      <c r="M85" s="222" t="str">
        <f t="shared" si="27"/>
        <v>000000</v>
      </c>
      <c r="N85" s="222">
        <f t="shared" si="28"/>
        <v>0</v>
      </c>
      <c r="O85" s="222" t="b">
        <f t="shared" si="29"/>
        <v>1</v>
      </c>
      <c r="P85" s="222" t="b">
        <f t="shared" si="30"/>
        <v>1</v>
      </c>
      <c r="Q85" s="222" t="b">
        <f t="shared" si="31"/>
        <v>1</v>
      </c>
      <c r="R85" s="222" t="b">
        <f t="shared" si="32"/>
        <v>1</v>
      </c>
      <c r="S85" s="222" t="b">
        <f t="shared" si="33"/>
        <v>1</v>
      </c>
      <c r="T85" s="222" t="b">
        <f t="shared" si="34"/>
        <v>1</v>
      </c>
      <c r="U85" s="222" t="b">
        <f t="shared" si="35"/>
        <v>0</v>
      </c>
      <c r="V85" s="167" t="e" cm="1">
        <f t="array" aca="1" ref="V85" ca="1">IFERROR(_xlfn.XLOOKUP(J85,INDIRECT(SUBSTITUTE(SUBSTITUTE(SUBSTITUTE(I85,"/","_"),"-","Y")," ","X")),INDIRECT(SUBSTITUTE(SUBSTITUTE(SUBSTITUTE(I85,"/","_"),"-","Y")," ","X"))),_xlfn.XLOOKUP(J85,INDIRECT(SUBSTITUTE(SUBSTITUTE(SUBSTITUTE(I85,"/","_"),"-","Y")," ","X")),INDIRECT(SUBSTITUTE(SUBSTITUTE(SUBSTITUTE(I85,"/","_"),"-","Y")," ","X"))))</f>
        <v>#REF!</v>
      </c>
      <c r="W85" s="222">
        <f t="shared" ca="1" si="24"/>
        <v>-1</v>
      </c>
      <c r="X85" s="167" t="e">
        <f t="shared" ca="1" si="36"/>
        <v>#REF!</v>
      </c>
      <c r="Y85" s="167" t="str">
        <f t="shared" si="37"/>
        <v/>
      </c>
      <c r="Z85" s="167" t="str">
        <f t="shared" ca="1" si="25"/>
        <v/>
      </c>
      <c r="AA85" s="167" t="str">
        <f t="shared" ca="1" si="38"/>
        <v/>
      </c>
      <c r="AB85" s="223" t="b">
        <f t="shared" si="39"/>
        <v>1</v>
      </c>
      <c r="AC85" s="223" t="b">
        <f t="shared" si="40"/>
        <v>1</v>
      </c>
      <c r="AD85" s="223" t="b">
        <f t="shared" si="41"/>
        <v>1</v>
      </c>
      <c r="AE85" s="223" t="b">
        <f t="shared" si="42"/>
        <v>1</v>
      </c>
      <c r="AF85" s="252" t="str">
        <f t="shared" ca="1" si="43"/>
        <v/>
      </c>
      <c r="AG85" s="420"/>
    </row>
    <row r="86" spans="1:33" x14ac:dyDescent="0.3">
      <c r="A86" s="260">
        <f t="shared" ca="1" si="26"/>
        <v>-1</v>
      </c>
      <c r="B86" s="261" t="str" cm="1">
        <f t="array" ref="B86">IF(NOT(ISNA(_xlfn.XLOOKUP(I86,T11_AusBerSort,T11_AusBerSort))),"A",IF(NOT(ISNA(VLOOKUP(I86,T11_EinBerSort,T11_EinBerSort))),"E",""))</f>
        <v/>
      </c>
      <c r="C86" s="265" t="s">
        <v>191</v>
      </c>
      <c r="D86" s="262">
        <f t="shared" si="44"/>
        <v>73</v>
      </c>
      <c r="E86" s="260">
        <f t="shared" ca="1" si="5"/>
        <v>-1</v>
      </c>
      <c r="F86" s="18"/>
      <c r="G86" s="18"/>
      <c r="H86" s="18"/>
      <c r="I86" s="18"/>
      <c r="J86" s="18"/>
      <c r="K86" s="21"/>
      <c r="M86" s="222" t="str">
        <f t="shared" si="27"/>
        <v>000000</v>
      </c>
      <c r="N86" s="222">
        <f t="shared" si="28"/>
        <v>0</v>
      </c>
      <c r="O86" s="222" t="b">
        <f t="shared" si="29"/>
        <v>1</v>
      </c>
      <c r="P86" s="222" t="b">
        <f t="shared" si="30"/>
        <v>1</v>
      </c>
      <c r="Q86" s="222" t="b">
        <f t="shared" si="31"/>
        <v>1</v>
      </c>
      <c r="R86" s="222" t="b">
        <f t="shared" si="32"/>
        <v>1</v>
      </c>
      <c r="S86" s="222" t="b">
        <f t="shared" si="33"/>
        <v>1</v>
      </c>
      <c r="T86" s="222" t="b">
        <f t="shared" si="34"/>
        <v>1</v>
      </c>
      <c r="U86" s="222" t="b">
        <f t="shared" si="35"/>
        <v>0</v>
      </c>
      <c r="V86" s="167" t="e" cm="1">
        <f t="array" aca="1" ref="V86" ca="1">IFERROR(_xlfn.XLOOKUP(J86,INDIRECT(SUBSTITUTE(SUBSTITUTE(SUBSTITUTE(I86,"/","_"),"-","Y")," ","X")),INDIRECT(SUBSTITUTE(SUBSTITUTE(SUBSTITUTE(I86,"/","_"),"-","Y")," ","X"))),_xlfn.XLOOKUP(J86,INDIRECT(SUBSTITUTE(SUBSTITUTE(SUBSTITUTE(I86,"/","_"),"-","Y")," ","X")),INDIRECT(SUBSTITUTE(SUBSTITUTE(SUBSTITUTE(I86,"/","_"),"-","Y")," ","X"))))</f>
        <v>#REF!</v>
      </c>
      <c r="W86" s="222">
        <f t="shared" ca="1" si="24"/>
        <v>-1</v>
      </c>
      <c r="X86" s="167" t="e">
        <f t="shared" ca="1" si="36"/>
        <v>#REF!</v>
      </c>
      <c r="Y86" s="167" t="str">
        <f t="shared" si="37"/>
        <v/>
      </c>
      <c r="Z86" s="167" t="str">
        <f t="shared" ca="1" si="25"/>
        <v/>
      </c>
      <c r="AA86" s="167" t="str">
        <f t="shared" ca="1" si="38"/>
        <v/>
      </c>
      <c r="AB86" s="223" t="b">
        <f t="shared" si="39"/>
        <v>1</v>
      </c>
      <c r="AC86" s="223" t="b">
        <f t="shared" si="40"/>
        <v>1</v>
      </c>
      <c r="AD86" s="223" t="b">
        <f t="shared" si="41"/>
        <v>1</v>
      </c>
      <c r="AE86" s="223" t="b">
        <f t="shared" si="42"/>
        <v>1</v>
      </c>
      <c r="AF86" s="252" t="str">
        <f t="shared" ca="1" si="43"/>
        <v/>
      </c>
      <c r="AG86" s="420"/>
    </row>
    <row r="87" spans="1:33" x14ac:dyDescent="0.3">
      <c r="A87" s="260">
        <f t="shared" ca="1" si="26"/>
        <v>-1</v>
      </c>
      <c r="B87" s="261" t="str" cm="1">
        <f t="array" ref="B87">IF(NOT(ISNA(_xlfn.XLOOKUP(I87,T11_AusBerSort,T11_AusBerSort))),"A",IF(NOT(ISNA(VLOOKUP(I87,T11_EinBerSort,T11_EinBerSort))),"E",""))</f>
        <v/>
      </c>
      <c r="C87" s="265" t="s">
        <v>191</v>
      </c>
      <c r="D87" s="262">
        <f t="shared" si="44"/>
        <v>74</v>
      </c>
      <c r="E87" s="260">
        <f t="shared" ca="1" si="5"/>
        <v>-1</v>
      </c>
      <c r="F87" s="18"/>
      <c r="G87" s="18"/>
      <c r="H87" s="18"/>
      <c r="I87" s="18"/>
      <c r="J87" s="18"/>
      <c r="K87" s="21"/>
      <c r="M87" s="222" t="str">
        <f t="shared" si="27"/>
        <v>000000</v>
      </c>
      <c r="N87" s="222">
        <f t="shared" si="28"/>
        <v>0</v>
      </c>
      <c r="O87" s="222" t="b">
        <f t="shared" si="29"/>
        <v>1</v>
      </c>
      <c r="P87" s="222" t="b">
        <f t="shared" si="30"/>
        <v>1</v>
      </c>
      <c r="Q87" s="222" t="b">
        <f t="shared" si="31"/>
        <v>1</v>
      </c>
      <c r="R87" s="222" t="b">
        <f t="shared" si="32"/>
        <v>1</v>
      </c>
      <c r="S87" s="222" t="b">
        <f t="shared" si="33"/>
        <v>1</v>
      </c>
      <c r="T87" s="222" t="b">
        <f t="shared" si="34"/>
        <v>1</v>
      </c>
      <c r="U87" s="222" t="b">
        <f t="shared" si="35"/>
        <v>0</v>
      </c>
      <c r="V87" s="167" t="e" cm="1">
        <f t="array" aca="1" ref="V87" ca="1">IFERROR(_xlfn.XLOOKUP(J87,INDIRECT(SUBSTITUTE(SUBSTITUTE(SUBSTITUTE(I87,"/","_"),"-","Y")," ","X")),INDIRECT(SUBSTITUTE(SUBSTITUTE(SUBSTITUTE(I87,"/","_"),"-","Y")," ","X"))),_xlfn.XLOOKUP(J87,INDIRECT(SUBSTITUTE(SUBSTITUTE(SUBSTITUTE(I87,"/","_"),"-","Y")," ","X")),INDIRECT(SUBSTITUTE(SUBSTITUTE(SUBSTITUTE(I87,"/","_"),"-","Y")," ","X"))))</f>
        <v>#REF!</v>
      </c>
      <c r="W87" s="222">
        <f t="shared" ca="1" si="24"/>
        <v>-1</v>
      </c>
      <c r="X87" s="167" t="e">
        <f t="shared" ca="1" si="36"/>
        <v>#REF!</v>
      </c>
      <c r="Y87" s="167" t="str">
        <f t="shared" si="37"/>
        <v/>
      </c>
      <c r="Z87" s="167" t="str">
        <f t="shared" ca="1" si="25"/>
        <v/>
      </c>
      <c r="AA87" s="167" t="str">
        <f t="shared" ca="1" si="38"/>
        <v/>
      </c>
      <c r="AB87" s="223" t="b">
        <f t="shared" si="39"/>
        <v>1</v>
      </c>
      <c r="AC87" s="223" t="b">
        <f t="shared" si="40"/>
        <v>1</v>
      </c>
      <c r="AD87" s="223" t="b">
        <f t="shared" si="41"/>
        <v>1</v>
      </c>
      <c r="AE87" s="223" t="b">
        <f t="shared" si="42"/>
        <v>1</v>
      </c>
      <c r="AF87" s="252" t="str">
        <f t="shared" ca="1" si="43"/>
        <v/>
      </c>
      <c r="AG87" s="420"/>
    </row>
    <row r="88" spans="1:33" x14ac:dyDescent="0.3">
      <c r="A88" s="260">
        <f t="shared" ca="1" si="26"/>
        <v>-1</v>
      </c>
      <c r="B88" s="261" t="str" cm="1">
        <f t="array" ref="B88">IF(NOT(ISNA(_xlfn.XLOOKUP(I88,T11_AusBerSort,T11_AusBerSort))),"A",IF(NOT(ISNA(VLOOKUP(I88,T11_EinBerSort,T11_EinBerSort))),"E",""))</f>
        <v/>
      </c>
      <c r="C88" s="265" t="s">
        <v>191</v>
      </c>
      <c r="D88" s="262">
        <f t="shared" si="44"/>
        <v>75</v>
      </c>
      <c r="E88" s="260">
        <f t="shared" ca="1" si="5"/>
        <v>-1</v>
      </c>
      <c r="F88" s="18"/>
      <c r="G88" s="18"/>
      <c r="H88" s="18"/>
      <c r="I88" s="18"/>
      <c r="J88" s="18"/>
      <c r="K88" s="21"/>
      <c r="M88" s="222" t="str">
        <f t="shared" si="27"/>
        <v>000000</v>
      </c>
      <c r="N88" s="222">
        <f t="shared" si="28"/>
        <v>0</v>
      </c>
      <c r="O88" s="222" t="b">
        <f t="shared" si="29"/>
        <v>1</v>
      </c>
      <c r="P88" s="222" t="b">
        <f t="shared" si="30"/>
        <v>1</v>
      </c>
      <c r="Q88" s="222" t="b">
        <f t="shared" si="31"/>
        <v>1</v>
      </c>
      <c r="R88" s="222" t="b">
        <f t="shared" si="32"/>
        <v>1</v>
      </c>
      <c r="S88" s="222" t="b">
        <f t="shared" si="33"/>
        <v>1</v>
      </c>
      <c r="T88" s="222" t="b">
        <f t="shared" si="34"/>
        <v>1</v>
      </c>
      <c r="U88" s="222" t="b">
        <f t="shared" si="35"/>
        <v>0</v>
      </c>
      <c r="V88" s="167" t="e" cm="1">
        <f t="array" aca="1" ref="V88" ca="1">IFERROR(_xlfn.XLOOKUP(J88,INDIRECT(SUBSTITUTE(SUBSTITUTE(SUBSTITUTE(I88,"/","_"),"-","Y")," ","X")),INDIRECT(SUBSTITUTE(SUBSTITUTE(SUBSTITUTE(I88,"/","_"),"-","Y")," ","X"))),_xlfn.XLOOKUP(J88,INDIRECT(SUBSTITUTE(SUBSTITUTE(SUBSTITUTE(I88,"/","_"),"-","Y")," ","X")),INDIRECT(SUBSTITUTE(SUBSTITUTE(SUBSTITUTE(I88,"/","_"),"-","Y")," ","X"))))</f>
        <v>#REF!</v>
      </c>
      <c r="W88" s="222">
        <f t="shared" ca="1" si="24"/>
        <v>-1</v>
      </c>
      <c r="X88" s="167" t="e">
        <f t="shared" ca="1" si="36"/>
        <v>#REF!</v>
      </c>
      <c r="Y88" s="167" t="str">
        <f t="shared" si="37"/>
        <v/>
      </c>
      <c r="Z88" s="167" t="str">
        <f t="shared" ca="1" si="25"/>
        <v/>
      </c>
      <c r="AA88" s="167" t="str">
        <f t="shared" ca="1" si="38"/>
        <v/>
      </c>
      <c r="AB88" s="223" t="b">
        <f t="shared" si="39"/>
        <v>1</v>
      </c>
      <c r="AC88" s="223" t="b">
        <f t="shared" si="40"/>
        <v>1</v>
      </c>
      <c r="AD88" s="223" t="b">
        <f t="shared" si="41"/>
        <v>1</v>
      </c>
      <c r="AE88" s="223" t="b">
        <f t="shared" si="42"/>
        <v>1</v>
      </c>
      <c r="AF88" s="252" t="str">
        <f t="shared" ca="1" si="43"/>
        <v/>
      </c>
      <c r="AG88" s="420"/>
    </row>
    <row r="89" spans="1:33" x14ac:dyDescent="0.3">
      <c r="A89" s="260">
        <f t="shared" ca="1" si="26"/>
        <v>-1</v>
      </c>
      <c r="B89" s="261" t="str" cm="1">
        <f t="array" ref="B89">IF(NOT(ISNA(_xlfn.XLOOKUP(I89,T11_AusBerSort,T11_AusBerSort))),"A",IF(NOT(ISNA(VLOOKUP(I89,T11_EinBerSort,T11_EinBerSort))),"E",""))</f>
        <v/>
      </c>
      <c r="C89" s="265" t="s">
        <v>191</v>
      </c>
      <c r="D89" s="262">
        <f t="shared" si="44"/>
        <v>76</v>
      </c>
      <c r="E89" s="260">
        <f t="shared" ca="1" si="5"/>
        <v>-1</v>
      </c>
      <c r="F89" s="18"/>
      <c r="G89" s="18"/>
      <c r="H89" s="18"/>
      <c r="I89" s="18"/>
      <c r="J89" s="18"/>
      <c r="K89" s="21"/>
      <c r="M89" s="222" t="str">
        <f t="shared" si="27"/>
        <v>000000</v>
      </c>
      <c r="N89" s="222">
        <f t="shared" si="28"/>
        <v>0</v>
      </c>
      <c r="O89" s="222" t="b">
        <f t="shared" si="29"/>
        <v>1</v>
      </c>
      <c r="P89" s="222" t="b">
        <f t="shared" si="30"/>
        <v>1</v>
      </c>
      <c r="Q89" s="222" t="b">
        <f t="shared" si="31"/>
        <v>1</v>
      </c>
      <c r="R89" s="222" t="b">
        <f t="shared" si="32"/>
        <v>1</v>
      </c>
      <c r="S89" s="222" t="b">
        <f t="shared" si="33"/>
        <v>1</v>
      </c>
      <c r="T89" s="222" t="b">
        <f t="shared" si="34"/>
        <v>1</v>
      </c>
      <c r="U89" s="222" t="b">
        <f t="shared" si="35"/>
        <v>0</v>
      </c>
      <c r="V89" s="167" t="e" cm="1">
        <f t="array" aca="1" ref="V89" ca="1">IFERROR(_xlfn.XLOOKUP(J89,INDIRECT(SUBSTITUTE(SUBSTITUTE(SUBSTITUTE(I89,"/","_"),"-","Y")," ","X")),INDIRECT(SUBSTITUTE(SUBSTITUTE(SUBSTITUTE(I89,"/","_"),"-","Y")," ","X"))),_xlfn.XLOOKUP(J89,INDIRECT(SUBSTITUTE(SUBSTITUTE(SUBSTITUTE(I89,"/","_"),"-","Y")," ","X")),INDIRECT(SUBSTITUTE(SUBSTITUTE(SUBSTITUTE(I89,"/","_"),"-","Y")," ","X"))))</f>
        <v>#REF!</v>
      </c>
      <c r="W89" s="222">
        <f t="shared" ca="1" si="24"/>
        <v>-1</v>
      </c>
      <c r="X89" s="167" t="e">
        <f t="shared" ca="1" si="36"/>
        <v>#REF!</v>
      </c>
      <c r="Y89" s="167" t="str">
        <f t="shared" si="37"/>
        <v/>
      </c>
      <c r="Z89" s="167" t="str">
        <f t="shared" ca="1" si="25"/>
        <v/>
      </c>
      <c r="AA89" s="167" t="str">
        <f t="shared" ca="1" si="38"/>
        <v/>
      </c>
      <c r="AB89" s="223" t="b">
        <f t="shared" si="39"/>
        <v>1</v>
      </c>
      <c r="AC89" s="223" t="b">
        <f t="shared" si="40"/>
        <v>1</v>
      </c>
      <c r="AD89" s="223" t="b">
        <f t="shared" si="41"/>
        <v>1</v>
      </c>
      <c r="AE89" s="223" t="b">
        <f t="shared" si="42"/>
        <v>1</v>
      </c>
      <c r="AF89" s="252" t="str">
        <f t="shared" ca="1" si="43"/>
        <v/>
      </c>
      <c r="AG89" s="420"/>
    </row>
    <row r="90" spans="1:33" x14ac:dyDescent="0.3">
      <c r="A90" s="260">
        <f t="shared" ca="1" si="26"/>
        <v>-1</v>
      </c>
      <c r="B90" s="261" t="str" cm="1">
        <f t="array" ref="B90">IF(NOT(ISNA(_xlfn.XLOOKUP(I90,T11_AusBerSort,T11_AusBerSort))),"A",IF(NOT(ISNA(VLOOKUP(I90,T11_EinBerSort,T11_EinBerSort))),"E",""))</f>
        <v/>
      </c>
      <c r="C90" s="265" t="s">
        <v>191</v>
      </c>
      <c r="D90" s="262">
        <f t="shared" si="44"/>
        <v>77</v>
      </c>
      <c r="E90" s="260">
        <f t="shared" ca="1" si="5"/>
        <v>-1</v>
      </c>
      <c r="F90" s="18"/>
      <c r="G90" s="18"/>
      <c r="H90" s="18"/>
      <c r="I90" s="18"/>
      <c r="J90" s="18"/>
      <c r="K90" s="21"/>
      <c r="M90" s="222" t="str">
        <f t="shared" si="27"/>
        <v>000000</v>
      </c>
      <c r="N90" s="222">
        <f t="shared" si="28"/>
        <v>0</v>
      </c>
      <c r="O90" s="222" t="b">
        <f t="shared" si="29"/>
        <v>1</v>
      </c>
      <c r="P90" s="222" t="b">
        <f t="shared" si="30"/>
        <v>1</v>
      </c>
      <c r="Q90" s="222" t="b">
        <f t="shared" si="31"/>
        <v>1</v>
      </c>
      <c r="R90" s="222" t="b">
        <f t="shared" si="32"/>
        <v>1</v>
      </c>
      <c r="S90" s="222" t="b">
        <f t="shared" si="33"/>
        <v>1</v>
      </c>
      <c r="T90" s="222" t="b">
        <f t="shared" si="34"/>
        <v>1</v>
      </c>
      <c r="U90" s="222" t="b">
        <f t="shared" si="35"/>
        <v>0</v>
      </c>
      <c r="V90" s="167" t="e" cm="1">
        <f t="array" aca="1" ref="V90" ca="1">IFERROR(_xlfn.XLOOKUP(J90,INDIRECT(SUBSTITUTE(SUBSTITUTE(SUBSTITUTE(I90,"/","_"),"-","Y")," ","X")),INDIRECT(SUBSTITUTE(SUBSTITUTE(SUBSTITUTE(I90,"/","_"),"-","Y")," ","X"))),_xlfn.XLOOKUP(J90,INDIRECT(SUBSTITUTE(SUBSTITUTE(SUBSTITUTE(I90,"/","_"),"-","Y")," ","X")),INDIRECT(SUBSTITUTE(SUBSTITUTE(SUBSTITUTE(I90,"/","_"),"-","Y")," ","X"))))</f>
        <v>#REF!</v>
      </c>
      <c r="W90" s="222">
        <f t="shared" ca="1" si="24"/>
        <v>-1</v>
      </c>
      <c r="X90" s="167" t="e">
        <f t="shared" ca="1" si="36"/>
        <v>#REF!</v>
      </c>
      <c r="Y90" s="167" t="str">
        <f t="shared" si="37"/>
        <v/>
      </c>
      <c r="Z90" s="167" t="str">
        <f t="shared" ca="1" si="25"/>
        <v/>
      </c>
      <c r="AA90" s="167" t="str">
        <f t="shared" ca="1" si="38"/>
        <v/>
      </c>
      <c r="AB90" s="223" t="b">
        <f t="shared" si="39"/>
        <v>1</v>
      </c>
      <c r="AC90" s="223" t="b">
        <f t="shared" si="40"/>
        <v>1</v>
      </c>
      <c r="AD90" s="223" t="b">
        <f t="shared" si="41"/>
        <v>1</v>
      </c>
      <c r="AE90" s="223" t="b">
        <f t="shared" si="42"/>
        <v>1</v>
      </c>
      <c r="AF90" s="252" t="str">
        <f t="shared" ca="1" si="43"/>
        <v/>
      </c>
      <c r="AG90" s="420"/>
    </row>
    <row r="91" spans="1:33" x14ac:dyDescent="0.3">
      <c r="A91" s="260">
        <f t="shared" ca="1" si="26"/>
        <v>-1</v>
      </c>
      <c r="B91" s="261" t="str" cm="1">
        <f t="array" ref="B91">IF(NOT(ISNA(_xlfn.XLOOKUP(I91,T11_AusBerSort,T11_AusBerSort))),"A",IF(NOT(ISNA(VLOOKUP(I91,T11_EinBerSort,T11_EinBerSort))),"E",""))</f>
        <v/>
      </c>
      <c r="C91" s="265" t="s">
        <v>191</v>
      </c>
      <c r="D91" s="262">
        <f t="shared" si="44"/>
        <v>78</v>
      </c>
      <c r="E91" s="260">
        <f t="shared" ca="1" si="5"/>
        <v>-1</v>
      </c>
      <c r="F91" s="18"/>
      <c r="G91" s="18"/>
      <c r="H91" s="18"/>
      <c r="I91" s="18"/>
      <c r="J91" s="18"/>
      <c r="K91" s="21"/>
      <c r="M91" s="222" t="str">
        <f t="shared" si="27"/>
        <v>000000</v>
      </c>
      <c r="N91" s="222">
        <f t="shared" si="28"/>
        <v>0</v>
      </c>
      <c r="O91" s="222" t="b">
        <f t="shared" si="29"/>
        <v>1</v>
      </c>
      <c r="P91" s="222" t="b">
        <f t="shared" si="30"/>
        <v>1</v>
      </c>
      <c r="Q91" s="222" t="b">
        <f t="shared" si="31"/>
        <v>1</v>
      </c>
      <c r="R91" s="222" t="b">
        <f t="shared" si="32"/>
        <v>1</v>
      </c>
      <c r="S91" s="222" t="b">
        <f t="shared" si="33"/>
        <v>1</v>
      </c>
      <c r="T91" s="222" t="b">
        <f t="shared" si="34"/>
        <v>1</v>
      </c>
      <c r="U91" s="222" t="b">
        <f t="shared" si="35"/>
        <v>0</v>
      </c>
      <c r="V91" s="167" t="e" cm="1">
        <f t="array" aca="1" ref="V91" ca="1">IFERROR(_xlfn.XLOOKUP(J91,INDIRECT(SUBSTITUTE(SUBSTITUTE(SUBSTITUTE(I91,"/","_"),"-","Y")," ","X")),INDIRECT(SUBSTITUTE(SUBSTITUTE(SUBSTITUTE(I91,"/","_"),"-","Y")," ","X"))),_xlfn.XLOOKUP(J91,INDIRECT(SUBSTITUTE(SUBSTITUTE(SUBSTITUTE(I91,"/","_"),"-","Y")," ","X")),INDIRECT(SUBSTITUTE(SUBSTITUTE(SUBSTITUTE(I91,"/","_"),"-","Y")," ","X"))))</f>
        <v>#REF!</v>
      </c>
      <c r="W91" s="222">
        <f t="shared" ca="1" si="24"/>
        <v>-1</v>
      </c>
      <c r="X91" s="167" t="e">
        <f t="shared" ca="1" si="36"/>
        <v>#REF!</v>
      </c>
      <c r="Y91" s="167" t="str">
        <f t="shared" si="37"/>
        <v/>
      </c>
      <c r="Z91" s="167" t="str">
        <f t="shared" ca="1" si="25"/>
        <v/>
      </c>
      <c r="AA91" s="167" t="str">
        <f t="shared" ca="1" si="38"/>
        <v/>
      </c>
      <c r="AB91" s="223" t="b">
        <f t="shared" si="39"/>
        <v>1</v>
      </c>
      <c r="AC91" s="223" t="b">
        <f t="shared" si="40"/>
        <v>1</v>
      </c>
      <c r="AD91" s="223" t="b">
        <f t="shared" si="41"/>
        <v>1</v>
      </c>
      <c r="AE91" s="223" t="b">
        <f t="shared" si="42"/>
        <v>1</v>
      </c>
      <c r="AF91" s="252" t="str">
        <f t="shared" ca="1" si="43"/>
        <v/>
      </c>
      <c r="AG91" s="420"/>
    </row>
    <row r="92" spans="1:33" x14ac:dyDescent="0.3">
      <c r="A92" s="260">
        <f t="shared" ca="1" si="26"/>
        <v>-1</v>
      </c>
      <c r="B92" s="261" t="str" cm="1">
        <f t="array" ref="B92">IF(NOT(ISNA(_xlfn.XLOOKUP(I92,T11_AusBerSort,T11_AusBerSort))),"A",IF(NOT(ISNA(VLOOKUP(I92,T11_EinBerSort,T11_EinBerSort))),"E",""))</f>
        <v/>
      </c>
      <c r="C92" s="265" t="s">
        <v>191</v>
      </c>
      <c r="D92" s="262">
        <f t="shared" si="44"/>
        <v>79</v>
      </c>
      <c r="E92" s="260">
        <f t="shared" ca="1" si="5"/>
        <v>-1</v>
      </c>
      <c r="F92" s="18"/>
      <c r="G92" s="18"/>
      <c r="H92" s="18"/>
      <c r="I92" s="18"/>
      <c r="J92" s="18"/>
      <c r="K92" s="21"/>
      <c r="M92" s="222" t="str">
        <f t="shared" si="27"/>
        <v>000000</v>
      </c>
      <c r="N92" s="222">
        <f t="shared" si="28"/>
        <v>0</v>
      </c>
      <c r="O92" s="222" t="b">
        <f t="shared" si="29"/>
        <v>1</v>
      </c>
      <c r="P92" s="222" t="b">
        <f t="shared" si="30"/>
        <v>1</v>
      </c>
      <c r="Q92" s="222" t="b">
        <f t="shared" si="31"/>
        <v>1</v>
      </c>
      <c r="R92" s="222" t="b">
        <f t="shared" si="32"/>
        <v>1</v>
      </c>
      <c r="S92" s="222" t="b">
        <f t="shared" si="33"/>
        <v>1</v>
      </c>
      <c r="T92" s="222" t="b">
        <f t="shared" si="34"/>
        <v>1</v>
      </c>
      <c r="U92" s="222" t="b">
        <f t="shared" si="35"/>
        <v>0</v>
      </c>
      <c r="V92" s="167" t="e" cm="1">
        <f t="array" aca="1" ref="V92" ca="1">IFERROR(_xlfn.XLOOKUP(J92,INDIRECT(SUBSTITUTE(SUBSTITUTE(SUBSTITUTE(I92,"/","_"),"-","Y")," ","X")),INDIRECT(SUBSTITUTE(SUBSTITUTE(SUBSTITUTE(I92,"/","_"),"-","Y")," ","X"))),_xlfn.XLOOKUP(J92,INDIRECT(SUBSTITUTE(SUBSTITUTE(SUBSTITUTE(I92,"/","_"),"-","Y")," ","X")),INDIRECT(SUBSTITUTE(SUBSTITUTE(SUBSTITUTE(I92,"/","_"),"-","Y")," ","X"))))</f>
        <v>#REF!</v>
      </c>
      <c r="W92" s="222">
        <f t="shared" ca="1" si="24"/>
        <v>-1</v>
      </c>
      <c r="X92" s="167" t="e">
        <f t="shared" ca="1" si="36"/>
        <v>#REF!</v>
      </c>
      <c r="Y92" s="167" t="str">
        <f t="shared" si="37"/>
        <v/>
      </c>
      <c r="Z92" s="167" t="str">
        <f t="shared" ca="1" si="25"/>
        <v/>
      </c>
      <c r="AA92" s="167" t="str">
        <f t="shared" ca="1" si="38"/>
        <v/>
      </c>
      <c r="AB92" s="223" t="b">
        <f t="shared" si="39"/>
        <v>1</v>
      </c>
      <c r="AC92" s="223" t="b">
        <f t="shared" si="40"/>
        <v>1</v>
      </c>
      <c r="AD92" s="223" t="b">
        <f t="shared" si="41"/>
        <v>1</v>
      </c>
      <c r="AE92" s="223" t="b">
        <f t="shared" si="42"/>
        <v>1</v>
      </c>
      <c r="AF92" s="252" t="str">
        <f t="shared" ca="1" si="43"/>
        <v/>
      </c>
      <c r="AG92" s="420"/>
    </row>
    <row r="93" spans="1:33" x14ac:dyDescent="0.3">
      <c r="A93" s="260">
        <f t="shared" ca="1" si="26"/>
        <v>-1</v>
      </c>
      <c r="B93" s="261" t="str" cm="1">
        <f t="array" ref="B93">IF(NOT(ISNA(_xlfn.XLOOKUP(I93,T11_AusBerSort,T11_AusBerSort))),"A",IF(NOT(ISNA(VLOOKUP(I93,T11_EinBerSort,T11_EinBerSort))),"E",""))</f>
        <v/>
      </c>
      <c r="C93" s="265" t="s">
        <v>191</v>
      </c>
      <c r="D93" s="262">
        <f t="shared" si="44"/>
        <v>80</v>
      </c>
      <c r="E93" s="260">
        <f t="shared" ca="1" si="5"/>
        <v>-1</v>
      </c>
      <c r="F93" s="18"/>
      <c r="G93" s="18"/>
      <c r="H93" s="18"/>
      <c r="I93" s="18"/>
      <c r="J93" s="18"/>
      <c r="K93" s="21"/>
      <c r="M93" s="222" t="str">
        <f t="shared" si="27"/>
        <v>000000</v>
      </c>
      <c r="N93" s="222">
        <f t="shared" si="28"/>
        <v>0</v>
      </c>
      <c r="O93" s="222" t="b">
        <f t="shared" si="29"/>
        <v>1</v>
      </c>
      <c r="P93" s="222" t="b">
        <f t="shared" si="30"/>
        <v>1</v>
      </c>
      <c r="Q93" s="222" t="b">
        <f t="shared" si="31"/>
        <v>1</v>
      </c>
      <c r="R93" s="222" t="b">
        <f t="shared" si="32"/>
        <v>1</v>
      </c>
      <c r="S93" s="222" t="b">
        <f t="shared" si="33"/>
        <v>1</v>
      </c>
      <c r="T93" s="222" t="b">
        <f t="shared" si="34"/>
        <v>1</v>
      </c>
      <c r="U93" s="222" t="b">
        <f t="shared" si="35"/>
        <v>0</v>
      </c>
      <c r="V93" s="167" t="e" cm="1">
        <f t="array" aca="1" ref="V93" ca="1">IFERROR(_xlfn.XLOOKUP(J93,INDIRECT(SUBSTITUTE(SUBSTITUTE(SUBSTITUTE(I93,"/","_"),"-","Y")," ","X")),INDIRECT(SUBSTITUTE(SUBSTITUTE(SUBSTITUTE(I93,"/","_"),"-","Y")," ","X"))),_xlfn.XLOOKUP(J93,INDIRECT(SUBSTITUTE(SUBSTITUTE(SUBSTITUTE(I93,"/","_"),"-","Y")," ","X")),INDIRECT(SUBSTITUTE(SUBSTITUTE(SUBSTITUTE(I93,"/","_"),"-","Y")," ","X"))))</f>
        <v>#REF!</v>
      </c>
      <c r="W93" s="222">
        <f t="shared" ca="1" si="24"/>
        <v>-1</v>
      </c>
      <c r="X93" s="167" t="e">
        <f t="shared" ca="1" si="36"/>
        <v>#REF!</v>
      </c>
      <c r="Y93" s="167" t="str">
        <f t="shared" si="37"/>
        <v/>
      </c>
      <c r="Z93" s="167" t="str">
        <f t="shared" ca="1" si="25"/>
        <v/>
      </c>
      <c r="AA93" s="167" t="str">
        <f t="shared" ca="1" si="38"/>
        <v/>
      </c>
      <c r="AB93" s="223" t="b">
        <f t="shared" si="39"/>
        <v>1</v>
      </c>
      <c r="AC93" s="223" t="b">
        <f t="shared" si="40"/>
        <v>1</v>
      </c>
      <c r="AD93" s="223" t="b">
        <f t="shared" si="41"/>
        <v>1</v>
      </c>
      <c r="AE93" s="223" t="b">
        <f t="shared" si="42"/>
        <v>1</v>
      </c>
      <c r="AF93" s="252" t="str">
        <f t="shared" ca="1" si="43"/>
        <v/>
      </c>
      <c r="AG93" s="420"/>
    </row>
    <row r="94" spans="1:33" x14ac:dyDescent="0.3">
      <c r="A94" s="260">
        <f t="shared" ca="1" si="26"/>
        <v>-1</v>
      </c>
      <c r="B94" s="261" t="str" cm="1">
        <f t="array" ref="B94">IF(NOT(ISNA(_xlfn.XLOOKUP(I94,T11_AusBerSort,T11_AusBerSort))),"A",IF(NOT(ISNA(VLOOKUP(I94,T11_EinBerSort,T11_EinBerSort))),"E",""))</f>
        <v/>
      </c>
      <c r="C94" s="265" t="s">
        <v>191</v>
      </c>
      <c r="D94" s="262">
        <f t="shared" si="44"/>
        <v>81</v>
      </c>
      <c r="E94" s="260">
        <f t="shared" ca="1" si="5"/>
        <v>-1</v>
      </c>
      <c r="F94" s="18"/>
      <c r="G94" s="18"/>
      <c r="H94" s="18"/>
      <c r="I94" s="18"/>
      <c r="J94" s="18"/>
      <c r="K94" s="21"/>
      <c r="M94" s="222" t="str">
        <f t="shared" si="27"/>
        <v>000000</v>
      </c>
      <c r="N94" s="222">
        <f t="shared" si="28"/>
        <v>0</v>
      </c>
      <c r="O94" s="222" t="b">
        <f t="shared" si="29"/>
        <v>1</v>
      </c>
      <c r="P94" s="222" t="b">
        <f t="shared" si="30"/>
        <v>1</v>
      </c>
      <c r="Q94" s="222" t="b">
        <f t="shared" si="31"/>
        <v>1</v>
      </c>
      <c r="R94" s="222" t="b">
        <f t="shared" si="32"/>
        <v>1</v>
      </c>
      <c r="S94" s="222" t="b">
        <f t="shared" si="33"/>
        <v>1</v>
      </c>
      <c r="T94" s="222" t="b">
        <f t="shared" si="34"/>
        <v>1</v>
      </c>
      <c r="U94" s="222" t="b">
        <f t="shared" si="35"/>
        <v>0</v>
      </c>
      <c r="V94" s="167" t="e" cm="1">
        <f t="array" aca="1" ref="V94" ca="1">IFERROR(_xlfn.XLOOKUP(J94,INDIRECT(SUBSTITUTE(SUBSTITUTE(SUBSTITUTE(I94,"/","_"),"-","Y")," ","X")),INDIRECT(SUBSTITUTE(SUBSTITUTE(SUBSTITUTE(I94,"/","_"),"-","Y")," ","X"))),_xlfn.XLOOKUP(J94,INDIRECT(SUBSTITUTE(SUBSTITUTE(SUBSTITUTE(I94,"/","_"),"-","Y")," ","X")),INDIRECT(SUBSTITUTE(SUBSTITUTE(SUBSTITUTE(I94,"/","_"),"-","Y")," ","X"))))</f>
        <v>#REF!</v>
      </c>
      <c r="W94" s="222">
        <f t="shared" ca="1" si="24"/>
        <v>-1</v>
      </c>
      <c r="X94" s="167" t="e">
        <f t="shared" ca="1" si="36"/>
        <v>#REF!</v>
      </c>
      <c r="Y94" s="167" t="str">
        <f t="shared" si="37"/>
        <v/>
      </c>
      <c r="Z94" s="167" t="str">
        <f t="shared" ca="1" si="25"/>
        <v/>
      </c>
      <c r="AA94" s="167" t="str">
        <f t="shared" ca="1" si="38"/>
        <v/>
      </c>
      <c r="AB94" s="223" t="b">
        <f t="shared" si="39"/>
        <v>1</v>
      </c>
      <c r="AC94" s="223" t="b">
        <f t="shared" si="40"/>
        <v>1</v>
      </c>
      <c r="AD94" s="223" t="b">
        <f t="shared" si="41"/>
        <v>1</v>
      </c>
      <c r="AE94" s="223" t="b">
        <f t="shared" si="42"/>
        <v>1</v>
      </c>
      <c r="AF94" s="252" t="str">
        <f t="shared" ca="1" si="43"/>
        <v/>
      </c>
      <c r="AG94" s="420"/>
    </row>
    <row r="95" spans="1:33" x14ac:dyDescent="0.3">
      <c r="A95" s="260">
        <f t="shared" ca="1" si="26"/>
        <v>-1</v>
      </c>
      <c r="B95" s="261" t="str" cm="1">
        <f t="array" ref="B95">IF(NOT(ISNA(_xlfn.XLOOKUP(I95,T11_AusBerSort,T11_AusBerSort))),"A",IF(NOT(ISNA(VLOOKUP(I95,T11_EinBerSort,T11_EinBerSort))),"E",""))</f>
        <v/>
      </c>
      <c r="C95" s="265" t="s">
        <v>191</v>
      </c>
      <c r="D95" s="262">
        <f t="shared" si="44"/>
        <v>82</v>
      </c>
      <c r="E95" s="260">
        <f t="shared" ca="1" si="5"/>
        <v>-1</v>
      </c>
      <c r="F95" s="18"/>
      <c r="G95" s="18"/>
      <c r="H95" s="18"/>
      <c r="I95" s="18"/>
      <c r="J95" s="18"/>
      <c r="K95" s="21"/>
      <c r="M95" s="222" t="str">
        <f t="shared" si="27"/>
        <v>000000</v>
      </c>
      <c r="N95" s="222">
        <f t="shared" si="28"/>
        <v>0</v>
      </c>
      <c r="O95" s="222" t="b">
        <f t="shared" si="29"/>
        <v>1</v>
      </c>
      <c r="P95" s="222" t="b">
        <f t="shared" si="30"/>
        <v>1</v>
      </c>
      <c r="Q95" s="222" t="b">
        <f t="shared" si="31"/>
        <v>1</v>
      </c>
      <c r="R95" s="222" t="b">
        <f t="shared" si="32"/>
        <v>1</v>
      </c>
      <c r="S95" s="222" t="b">
        <f t="shared" si="33"/>
        <v>1</v>
      </c>
      <c r="T95" s="222" t="b">
        <f t="shared" si="34"/>
        <v>1</v>
      </c>
      <c r="U95" s="222" t="b">
        <f t="shared" si="35"/>
        <v>0</v>
      </c>
      <c r="V95" s="167" t="e" cm="1">
        <f t="array" aca="1" ref="V95" ca="1">IFERROR(_xlfn.XLOOKUP(J95,INDIRECT(SUBSTITUTE(SUBSTITUTE(SUBSTITUTE(I95,"/","_"),"-","Y")," ","X")),INDIRECT(SUBSTITUTE(SUBSTITUTE(SUBSTITUTE(I95,"/","_"),"-","Y")," ","X"))),_xlfn.XLOOKUP(J95,INDIRECT(SUBSTITUTE(SUBSTITUTE(SUBSTITUTE(I95,"/","_"),"-","Y")," ","X")),INDIRECT(SUBSTITUTE(SUBSTITUTE(SUBSTITUTE(I95,"/","_"),"-","Y")," ","X"))))</f>
        <v>#REF!</v>
      </c>
      <c r="W95" s="222">
        <f t="shared" ca="1" si="24"/>
        <v>-1</v>
      </c>
      <c r="X95" s="167" t="e">
        <f t="shared" ca="1" si="36"/>
        <v>#REF!</v>
      </c>
      <c r="Y95" s="167" t="str">
        <f t="shared" si="37"/>
        <v/>
      </c>
      <c r="Z95" s="167" t="str">
        <f t="shared" ca="1" si="25"/>
        <v/>
      </c>
      <c r="AA95" s="167" t="str">
        <f t="shared" ca="1" si="38"/>
        <v/>
      </c>
      <c r="AB95" s="223" t="b">
        <f t="shared" si="39"/>
        <v>1</v>
      </c>
      <c r="AC95" s="223" t="b">
        <f t="shared" si="40"/>
        <v>1</v>
      </c>
      <c r="AD95" s="223" t="b">
        <f t="shared" si="41"/>
        <v>1</v>
      </c>
      <c r="AE95" s="223" t="b">
        <f t="shared" si="42"/>
        <v>1</v>
      </c>
      <c r="AF95" s="252" t="str">
        <f t="shared" ca="1" si="43"/>
        <v/>
      </c>
      <c r="AG95" s="420"/>
    </row>
    <row r="96" spans="1:33" x14ac:dyDescent="0.3">
      <c r="A96" s="260">
        <f t="shared" ca="1" si="26"/>
        <v>-1</v>
      </c>
      <c r="B96" s="261" t="str" cm="1">
        <f t="array" ref="B96">IF(NOT(ISNA(_xlfn.XLOOKUP(I96,T11_AusBerSort,T11_AusBerSort))),"A",IF(NOT(ISNA(VLOOKUP(I96,T11_EinBerSort,T11_EinBerSort))),"E",""))</f>
        <v/>
      </c>
      <c r="C96" s="265" t="s">
        <v>191</v>
      </c>
      <c r="D96" s="262">
        <f t="shared" si="44"/>
        <v>83</v>
      </c>
      <c r="E96" s="260">
        <f t="shared" ca="1" si="5"/>
        <v>-1</v>
      </c>
      <c r="F96" s="18"/>
      <c r="G96" s="18"/>
      <c r="H96" s="18"/>
      <c r="I96" s="18"/>
      <c r="J96" s="18"/>
      <c r="K96" s="21"/>
      <c r="M96" s="222" t="str">
        <f t="shared" si="27"/>
        <v>000000</v>
      </c>
      <c r="N96" s="222">
        <f t="shared" si="28"/>
        <v>0</v>
      </c>
      <c r="O96" s="222" t="b">
        <f t="shared" si="29"/>
        <v>1</v>
      </c>
      <c r="P96" s="222" t="b">
        <f t="shared" si="30"/>
        <v>1</v>
      </c>
      <c r="Q96" s="222" t="b">
        <f t="shared" si="31"/>
        <v>1</v>
      </c>
      <c r="R96" s="222" t="b">
        <f t="shared" si="32"/>
        <v>1</v>
      </c>
      <c r="S96" s="222" t="b">
        <f t="shared" si="33"/>
        <v>1</v>
      </c>
      <c r="T96" s="222" t="b">
        <f t="shared" si="34"/>
        <v>1</v>
      </c>
      <c r="U96" s="222" t="b">
        <f t="shared" si="35"/>
        <v>0</v>
      </c>
      <c r="V96" s="167" t="e" cm="1">
        <f t="array" aca="1" ref="V96" ca="1">IFERROR(_xlfn.XLOOKUP(J96,INDIRECT(SUBSTITUTE(SUBSTITUTE(SUBSTITUTE(I96,"/","_"),"-","Y")," ","X")),INDIRECT(SUBSTITUTE(SUBSTITUTE(SUBSTITUTE(I96,"/","_"),"-","Y")," ","X"))),_xlfn.XLOOKUP(J96,INDIRECT(SUBSTITUTE(SUBSTITUTE(SUBSTITUTE(I96,"/","_"),"-","Y")," ","X")),INDIRECT(SUBSTITUTE(SUBSTITUTE(SUBSTITUTE(I96,"/","_"),"-","Y")," ","X"))))</f>
        <v>#REF!</v>
      </c>
      <c r="W96" s="222">
        <f t="shared" ca="1" si="24"/>
        <v>-1</v>
      </c>
      <c r="X96" s="167" t="e">
        <f t="shared" ca="1" si="36"/>
        <v>#REF!</v>
      </c>
      <c r="Y96" s="167" t="str">
        <f t="shared" si="37"/>
        <v/>
      </c>
      <c r="Z96" s="167" t="str">
        <f t="shared" ca="1" si="25"/>
        <v/>
      </c>
      <c r="AA96" s="167" t="str">
        <f t="shared" ca="1" si="38"/>
        <v/>
      </c>
      <c r="AB96" s="223" t="b">
        <f t="shared" si="39"/>
        <v>1</v>
      </c>
      <c r="AC96" s="223" t="b">
        <f t="shared" si="40"/>
        <v>1</v>
      </c>
      <c r="AD96" s="223" t="b">
        <f t="shared" si="41"/>
        <v>1</v>
      </c>
      <c r="AE96" s="223" t="b">
        <f t="shared" si="42"/>
        <v>1</v>
      </c>
      <c r="AF96" s="252" t="str">
        <f t="shared" ca="1" si="43"/>
        <v/>
      </c>
      <c r="AG96" s="420"/>
    </row>
    <row r="97" spans="1:33" x14ac:dyDescent="0.3">
      <c r="A97" s="260">
        <f t="shared" ca="1" si="26"/>
        <v>-1</v>
      </c>
      <c r="B97" s="261" t="str" cm="1">
        <f t="array" ref="B97">IF(NOT(ISNA(_xlfn.XLOOKUP(I97,T11_AusBerSort,T11_AusBerSort))),"A",IF(NOT(ISNA(VLOOKUP(I97,T11_EinBerSort,T11_EinBerSort))),"E",""))</f>
        <v/>
      </c>
      <c r="C97" s="265" t="s">
        <v>191</v>
      </c>
      <c r="D97" s="262">
        <f t="shared" si="44"/>
        <v>84</v>
      </c>
      <c r="E97" s="260">
        <f t="shared" ca="1" si="5"/>
        <v>-1</v>
      </c>
      <c r="F97" s="18"/>
      <c r="G97" s="18"/>
      <c r="H97" s="18"/>
      <c r="I97" s="18"/>
      <c r="J97" s="18"/>
      <c r="K97" s="21"/>
      <c r="M97" s="222" t="str">
        <f t="shared" si="27"/>
        <v>000000</v>
      </c>
      <c r="N97" s="222">
        <f t="shared" si="28"/>
        <v>0</v>
      </c>
      <c r="O97" s="222" t="b">
        <f t="shared" si="29"/>
        <v>1</v>
      </c>
      <c r="P97" s="222" t="b">
        <f t="shared" si="30"/>
        <v>1</v>
      </c>
      <c r="Q97" s="222" t="b">
        <f t="shared" si="31"/>
        <v>1</v>
      </c>
      <c r="R97" s="222" t="b">
        <f t="shared" si="32"/>
        <v>1</v>
      </c>
      <c r="S97" s="222" t="b">
        <f t="shared" si="33"/>
        <v>1</v>
      </c>
      <c r="T97" s="222" t="b">
        <f t="shared" si="34"/>
        <v>1</v>
      </c>
      <c r="U97" s="222" t="b">
        <f t="shared" si="35"/>
        <v>0</v>
      </c>
      <c r="V97" s="167" t="e" cm="1">
        <f t="array" aca="1" ref="V97" ca="1">IFERROR(_xlfn.XLOOKUP(J97,INDIRECT(SUBSTITUTE(SUBSTITUTE(SUBSTITUTE(I97,"/","_"),"-","Y")," ","X")),INDIRECT(SUBSTITUTE(SUBSTITUTE(SUBSTITUTE(I97,"/","_"),"-","Y")," ","X"))),_xlfn.XLOOKUP(J97,INDIRECT(SUBSTITUTE(SUBSTITUTE(SUBSTITUTE(I97,"/","_"),"-","Y")," ","X")),INDIRECT(SUBSTITUTE(SUBSTITUTE(SUBSTITUTE(I97,"/","_"),"-","Y")," ","X"))))</f>
        <v>#REF!</v>
      </c>
      <c r="W97" s="222">
        <f t="shared" ca="1" si="24"/>
        <v>-1</v>
      </c>
      <c r="X97" s="167" t="e">
        <f t="shared" ca="1" si="36"/>
        <v>#REF!</v>
      </c>
      <c r="Y97" s="167" t="str">
        <f t="shared" si="37"/>
        <v/>
      </c>
      <c r="Z97" s="167" t="str">
        <f t="shared" ca="1" si="25"/>
        <v/>
      </c>
      <c r="AA97" s="167" t="str">
        <f t="shared" ca="1" si="38"/>
        <v/>
      </c>
      <c r="AB97" s="223" t="b">
        <f t="shared" si="39"/>
        <v>1</v>
      </c>
      <c r="AC97" s="223" t="b">
        <f t="shared" si="40"/>
        <v>1</v>
      </c>
      <c r="AD97" s="223" t="b">
        <f t="shared" si="41"/>
        <v>1</v>
      </c>
      <c r="AE97" s="223" t="b">
        <f t="shared" si="42"/>
        <v>1</v>
      </c>
      <c r="AF97" s="252" t="str">
        <f t="shared" ca="1" si="43"/>
        <v/>
      </c>
      <c r="AG97" s="420"/>
    </row>
    <row r="98" spans="1:33" x14ac:dyDescent="0.3">
      <c r="A98" s="260">
        <f t="shared" ca="1" si="26"/>
        <v>-1</v>
      </c>
      <c r="B98" s="261" t="str" cm="1">
        <f t="array" ref="B98">IF(NOT(ISNA(_xlfn.XLOOKUP(I98,T11_AusBerSort,T11_AusBerSort))),"A",IF(NOT(ISNA(VLOOKUP(I98,T11_EinBerSort,T11_EinBerSort))),"E",""))</f>
        <v/>
      </c>
      <c r="C98" s="265" t="s">
        <v>191</v>
      </c>
      <c r="D98" s="262">
        <f t="shared" si="44"/>
        <v>85</v>
      </c>
      <c r="E98" s="260">
        <f t="shared" ca="1" si="5"/>
        <v>-1</v>
      </c>
      <c r="F98" s="18"/>
      <c r="G98" s="18"/>
      <c r="H98" s="18"/>
      <c r="I98" s="18"/>
      <c r="J98" s="18"/>
      <c r="K98" s="21"/>
      <c r="M98" s="222" t="str">
        <f t="shared" si="27"/>
        <v>000000</v>
      </c>
      <c r="N98" s="222">
        <f t="shared" si="28"/>
        <v>0</v>
      </c>
      <c r="O98" s="222" t="b">
        <f t="shared" si="29"/>
        <v>1</v>
      </c>
      <c r="P98" s="222" t="b">
        <f t="shared" si="30"/>
        <v>1</v>
      </c>
      <c r="Q98" s="222" t="b">
        <f t="shared" si="31"/>
        <v>1</v>
      </c>
      <c r="R98" s="222" t="b">
        <f t="shared" si="32"/>
        <v>1</v>
      </c>
      <c r="S98" s="222" t="b">
        <f t="shared" si="33"/>
        <v>1</v>
      </c>
      <c r="T98" s="222" t="b">
        <f t="shared" si="34"/>
        <v>1</v>
      </c>
      <c r="U98" s="222" t="b">
        <f t="shared" si="35"/>
        <v>0</v>
      </c>
      <c r="V98" s="167" t="e" cm="1">
        <f t="array" aca="1" ref="V98" ca="1">IFERROR(_xlfn.XLOOKUP(J98,INDIRECT(SUBSTITUTE(SUBSTITUTE(SUBSTITUTE(I98,"/","_"),"-","Y")," ","X")),INDIRECT(SUBSTITUTE(SUBSTITUTE(SUBSTITUTE(I98,"/","_"),"-","Y")," ","X"))),_xlfn.XLOOKUP(J98,INDIRECT(SUBSTITUTE(SUBSTITUTE(SUBSTITUTE(I98,"/","_"),"-","Y")," ","X")),INDIRECT(SUBSTITUTE(SUBSTITUTE(SUBSTITUTE(I98,"/","_"),"-","Y")," ","X"))))</f>
        <v>#REF!</v>
      </c>
      <c r="W98" s="222">
        <f t="shared" ca="1" si="24"/>
        <v>-1</v>
      </c>
      <c r="X98" s="167" t="e">
        <f t="shared" ca="1" si="36"/>
        <v>#REF!</v>
      </c>
      <c r="Y98" s="167" t="str">
        <f t="shared" si="37"/>
        <v/>
      </c>
      <c r="Z98" s="167" t="str">
        <f t="shared" ca="1" si="25"/>
        <v/>
      </c>
      <c r="AA98" s="167" t="str">
        <f t="shared" ca="1" si="38"/>
        <v/>
      </c>
      <c r="AB98" s="223" t="b">
        <f t="shared" si="39"/>
        <v>1</v>
      </c>
      <c r="AC98" s="223" t="b">
        <f t="shared" si="40"/>
        <v>1</v>
      </c>
      <c r="AD98" s="223" t="b">
        <f t="shared" si="41"/>
        <v>1</v>
      </c>
      <c r="AE98" s="223" t="b">
        <f t="shared" si="42"/>
        <v>1</v>
      </c>
      <c r="AF98" s="252" t="str">
        <f t="shared" ca="1" si="43"/>
        <v/>
      </c>
      <c r="AG98" s="420"/>
    </row>
    <row r="99" spans="1:33" x14ac:dyDescent="0.3">
      <c r="A99" s="260">
        <f t="shared" ca="1" si="26"/>
        <v>-1</v>
      </c>
      <c r="B99" s="261" t="str" cm="1">
        <f t="array" ref="B99">IF(NOT(ISNA(_xlfn.XLOOKUP(I99,T11_AusBerSort,T11_AusBerSort))),"A",IF(NOT(ISNA(VLOOKUP(I99,T11_EinBerSort,T11_EinBerSort))),"E",""))</f>
        <v/>
      </c>
      <c r="C99" s="265" t="s">
        <v>191</v>
      </c>
      <c r="D99" s="262">
        <f t="shared" si="44"/>
        <v>86</v>
      </c>
      <c r="E99" s="260">
        <f t="shared" ca="1" si="5"/>
        <v>-1</v>
      </c>
      <c r="F99" s="18"/>
      <c r="G99" s="18"/>
      <c r="H99" s="18"/>
      <c r="I99" s="18"/>
      <c r="J99" s="18"/>
      <c r="K99" s="21"/>
      <c r="M99" s="222" t="str">
        <f t="shared" si="27"/>
        <v>000000</v>
      </c>
      <c r="N99" s="222">
        <f t="shared" si="28"/>
        <v>0</v>
      </c>
      <c r="O99" s="222" t="b">
        <f t="shared" si="29"/>
        <v>1</v>
      </c>
      <c r="P99" s="222" t="b">
        <f t="shared" si="30"/>
        <v>1</v>
      </c>
      <c r="Q99" s="222" t="b">
        <f t="shared" si="31"/>
        <v>1</v>
      </c>
      <c r="R99" s="222" t="b">
        <f t="shared" si="32"/>
        <v>1</v>
      </c>
      <c r="S99" s="222" t="b">
        <f t="shared" si="33"/>
        <v>1</v>
      </c>
      <c r="T99" s="222" t="b">
        <f t="shared" si="34"/>
        <v>1</v>
      </c>
      <c r="U99" s="222" t="b">
        <f t="shared" si="35"/>
        <v>0</v>
      </c>
      <c r="V99" s="167" t="e" cm="1">
        <f t="array" aca="1" ref="V99" ca="1">IFERROR(_xlfn.XLOOKUP(J99,INDIRECT(SUBSTITUTE(SUBSTITUTE(SUBSTITUTE(I99,"/","_"),"-","Y")," ","X")),INDIRECT(SUBSTITUTE(SUBSTITUTE(SUBSTITUTE(I99,"/","_"),"-","Y")," ","X"))),_xlfn.XLOOKUP(J99,INDIRECT(SUBSTITUTE(SUBSTITUTE(SUBSTITUTE(I99,"/","_"),"-","Y")," ","X")),INDIRECT(SUBSTITUTE(SUBSTITUTE(SUBSTITUTE(I99,"/","_"),"-","Y")," ","X"))))</f>
        <v>#REF!</v>
      </c>
      <c r="W99" s="222">
        <f t="shared" ca="1" si="24"/>
        <v>-1</v>
      </c>
      <c r="X99" s="167" t="e">
        <f t="shared" ca="1" si="36"/>
        <v>#REF!</v>
      </c>
      <c r="Y99" s="167" t="str">
        <f t="shared" si="37"/>
        <v/>
      </c>
      <c r="Z99" s="167" t="str">
        <f t="shared" ca="1" si="25"/>
        <v/>
      </c>
      <c r="AA99" s="167" t="str">
        <f t="shared" ca="1" si="38"/>
        <v/>
      </c>
      <c r="AB99" s="223" t="b">
        <f t="shared" si="39"/>
        <v>1</v>
      </c>
      <c r="AC99" s="223" t="b">
        <f t="shared" si="40"/>
        <v>1</v>
      </c>
      <c r="AD99" s="223" t="b">
        <f t="shared" si="41"/>
        <v>1</v>
      </c>
      <c r="AE99" s="223" t="b">
        <f t="shared" si="42"/>
        <v>1</v>
      </c>
      <c r="AF99" s="252" t="str">
        <f t="shared" ca="1" si="43"/>
        <v/>
      </c>
      <c r="AG99" s="420"/>
    </row>
    <row r="100" spans="1:33" x14ac:dyDescent="0.3">
      <c r="A100" s="260">
        <f t="shared" ca="1" si="26"/>
        <v>-1</v>
      </c>
      <c r="B100" s="261" t="str" cm="1">
        <f t="array" ref="B100">IF(NOT(ISNA(_xlfn.XLOOKUP(I100,T11_AusBerSort,T11_AusBerSort))),"A",IF(NOT(ISNA(VLOOKUP(I100,T11_EinBerSort,T11_EinBerSort))),"E",""))</f>
        <v/>
      </c>
      <c r="C100" s="265" t="s">
        <v>191</v>
      </c>
      <c r="D100" s="262">
        <f t="shared" si="44"/>
        <v>87</v>
      </c>
      <c r="E100" s="260">
        <f t="shared" ca="1" si="5"/>
        <v>-1</v>
      </c>
      <c r="F100" s="18"/>
      <c r="G100" s="18"/>
      <c r="H100" s="18"/>
      <c r="I100" s="18"/>
      <c r="J100" s="18"/>
      <c r="K100" s="21"/>
      <c r="M100" s="222" t="str">
        <f t="shared" si="27"/>
        <v>000000</v>
      </c>
      <c r="N100" s="222">
        <f t="shared" si="28"/>
        <v>0</v>
      </c>
      <c r="O100" s="222" t="b">
        <f t="shared" si="29"/>
        <v>1</v>
      </c>
      <c r="P100" s="222" t="b">
        <f t="shared" si="30"/>
        <v>1</v>
      </c>
      <c r="Q100" s="222" t="b">
        <f t="shared" si="31"/>
        <v>1</v>
      </c>
      <c r="R100" s="222" t="b">
        <f t="shared" si="32"/>
        <v>1</v>
      </c>
      <c r="S100" s="222" t="b">
        <f t="shared" si="33"/>
        <v>1</v>
      </c>
      <c r="T100" s="222" t="b">
        <f t="shared" si="34"/>
        <v>1</v>
      </c>
      <c r="U100" s="222" t="b">
        <f t="shared" si="35"/>
        <v>0</v>
      </c>
      <c r="V100" s="167" t="e" cm="1">
        <f t="array" aca="1" ref="V100" ca="1">IFERROR(_xlfn.XLOOKUP(J100,INDIRECT(SUBSTITUTE(SUBSTITUTE(SUBSTITUTE(I100,"/","_"),"-","Y")," ","X")),INDIRECT(SUBSTITUTE(SUBSTITUTE(SUBSTITUTE(I100,"/","_"),"-","Y")," ","X"))),_xlfn.XLOOKUP(J100,INDIRECT(SUBSTITUTE(SUBSTITUTE(SUBSTITUTE(I100,"/","_"),"-","Y")," ","X")),INDIRECT(SUBSTITUTE(SUBSTITUTE(SUBSTITUTE(I100,"/","_"),"-","Y")," ","X"))))</f>
        <v>#REF!</v>
      </c>
      <c r="W100" s="222">
        <f t="shared" ca="1" si="24"/>
        <v>-1</v>
      </c>
      <c r="X100" s="167" t="e">
        <f t="shared" ca="1" si="36"/>
        <v>#REF!</v>
      </c>
      <c r="Y100" s="167" t="str">
        <f t="shared" si="37"/>
        <v/>
      </c>
      <c r="Z100" s="167" t="str">
        <f t="shared" ca="1" si="25"/>
        <v/>
      </c>
      <c r="AA100" s="167" t="str">
        <f t="shared" ca="1" si="38"/>
        <v/>
      </c>
      <c r="AB100" s="223" t="b">
        <f t="shared" si="39"/>
        <v>1</v>
      </c>
      <c r="AC100" s="223" t="b">
        <f t="shared" si="40"/>
        <v>1</v>
      </c>
      <c r="AD100" s="223" t="b">
        <f t="shared" si="41"/>
        <v>1</v>
      </c>
      <c r="AE100" s="223" t="b">
        <f t="shared" si="42"/>
        <v>1</v>
      </c>
      <c r="AF100" s="252" t="str">
        <f t="shared" ca="1" si="43"/>
        <v/>
      </c>
      <c r="AG100" s="420"/>
    </row>
    <row r="101" spans="1:33" x14ac:dyDescent="0.3">
      <c r="A101" s="260">
        <f t="shared" ca="1" si="26"/>
        <v>-1</v>
      </c>
      <c r="B101" s="261" t="str" cm="1">
        <f t="array" ref="B101">IF(NOT(ISNA(_xlfn.XLOOKUP(I101,T11_AusBerSort,T11_AusBerSort))),"A",IF(NOT(ISNA(VLOOKUP(I101,T11_EinBerSort,T11_EinBerSort))),"E",""))</f>
        <v/>
      </c>
      <c r="C101" s="265" t="s">
        <v>191</v>
      </c>
      <c r="D101" s="262">
        <f t="shared" si="44"/>
        <v>88</v>
      </c>
      <c r="E101" s="260">
        <f t="shared" ca="1" si="5"/>
        <v>-1</v>
      </c>
      <c r="F101" s="18"/>
      <c r="G101" s="18"/>
      <c r="H101" s="18"/>
      <c r="I101" s="18"/>
      <c r="J101" s="18"/>
      <c r="K101" s="21"/>
      <c r="M101" s="222" t="str">
        <f t="shared" si="27"/>
        <v>000000</v>
      </c>
      <c r="N101" s="222">
        <f t="shared" si="28"/>
        <v>0</v>
      </c>
      <c r="O101" s="222" t="b">
        <f t="shared" si="29"/>
        <v>1</v>
      </c>
      <c r="P101" s="222" t="b">
        <f t="shared" si="30"/>
        <v>1</v>
      </c>
      <c r="Q101" s="222" t="b">
        <f t="shared" si="31"/>
        <v>1</v>
      </c>
      <c r="R101" s="222" t="b">
        <f t="shared" si="32"/>
        <v>1</v>
      </c>
      <c r="S101" s="222" t="b">
        <f t="shared" si="33"/>
        <v>1</v>
      </c>
      <c r="T101" s="222" t="b">
        <f t="shared" si="34"/>
        <v>1</v>
      </c>
      <c r="U101" s="222" t="b">
        <f t="shared" si="35"/>
        <v>0</v>
      </c>
      <c r="V101" s="167" t="e" cm="1">
        <f t="array" aca="1" ref="V101" ca="1">IFERROR(_xlfn.XLOOKUP(J101,INDIRECT(SUBSTITUTE(SUBSTITUTE(SUBSTITUTE(I101,"/","_"),"-","Y")," ","X")),INDIRECT(SUBSTITUTE(SUBSTITUTE(SUBSTITUTE(I101,"/","_"),"-","Y")," ","X"))),_xlfn.XLOOKUP(J101,INDIRECT(SUBSTITUTE(SUBSTITUTE(SUBSTITUTE(I101,"/","_"),"-","Y")," ","X")),INDIRECT(SUBSTITUTE(SUBSTITUTE(SUBSTITUTE(I101,"/","_"),"-","Y")," ","X"))))</f>
        <v>#REF!</v>
      </c>
      <c r="W101" s="222">
        <f t="shared" ca="1" si="24"/>
        <v>-1</v>
      </c>
      <c r="X101" s="167" t="e">
        <f t="shared" ca="1" si="36"/>
        <v>#REF!</v>
      </c>
      <c r="Y101" s="167" t="str">
        <f t="shared" si="37"/>
        <v/>
      </c>
      <c r="Z101" s="167" t="str">
        <f t="shared" ca="1" si="25"/>
        <v/>
      </c>
      <c r="AA101" s="167" t="str">
        <f t="shared" ca="1" si="38"/>
        <v/>
      </c>
      <c r="AB101" s="223" t="b">
        <f t="shared" si="39"/>
        <v>1</v>
      </c>
      <c r="AC101" s="223" t="b">
        <f t="shared" si="40"/>
        <v>1</v>
      </c>
      <c r="AD101" s="223" t="b">
        <f t="shared" si="41"/>
        <v>1</v>
      </c>
      <c r="AE101" s="223" t="b">
        <f t="shared" si="42"/>
        <v>1</v>
      </c>
      <c r="AF101" s="252" t="str">
        <f t="shared" ca="1" si="43"/>
        <v/>
      </c>
      <c r="AG101" s="420"/>
    </row>
    <row r="102" spans="1:33" x14ac:dyDescent="0.3">
      <c r="A102" s="260">
        <f t="shared" ca="1" si="26"/>
        <v>-1</v>
      </c>
      <c r="B102" s="261" t="str" cm="1">
        <f t="array" ref="B102">IF(NOT(ISNA(_xlfn.XLOOKUP(I102,T11_AusBerSort,T11_AusBerSort))),"A",IF(NOT(ISNA(VLOOKUP(I102,T11_EinBerSort,T11_EinBerSort))),"E",""))</f>
        <v/>
      </c>
      <c r="C102" s="265" t="s">
        <v>191</v>
      </c>
      <c r="D102" s="262">
        <f t="shared" si="44"/>
        <v>89</v>
      </c>
      <c r="E102" s="260">
        <f t="shared" ca="1" si="5"/>
        <v>-1</v>
      </c>
      <c r="F102" s="18"/>
      <c r="G102" s="18"/>
      <c r="H102" s="18"/>
      <c r="I102" s="18"/>
      <c r="J102" s="18"/>
      <c r="K102" s="21"/>
      <c r="M102" s="222" t="str">
        <f t="shared" si="27"/>
        <v>000000</v>
      </c>
      <c r="N102" s="222">
        <f t="shared" si="28"/>
        <v>0</v>
      </c>
      <c r="O102" s="222" t="b">
        <f t="shared" si="29"/>
        <v>1</v>
      </c>
      <c r="P102" s="222" t="b">
        <f t="shared" si="30"/>
        <v>1</v>
      </c>
      <c r="Q102" s="222" t="b">
        <f t="shared" si="31"/>
        <v>1</v>
      </c>
      <c r="R102" s="222" t="b">
        <f t="shared" si="32"/>
        <v>1</v>
      </c>
      <c r="S102" s="222" t="b">
        <f t="shared" si="33"/>
        <v>1</v>
      </c>
      <c r="T102" s="222" t="b">
        <f t="shared" si="34"/>
        <v>1</v>
      </c>
      <c r="U102" s="222" t="b">
        <f t="shared" si="35"/>
        <v>0</v>
      </c>
      <c r="V102" s="167" t="e" cm="1">
        <f t="array" aca="1" ref="V102" ca="1">IFERROR(_xlfn.XLOOKUP(J102,INDIRECT(SUBSTITUTE(SUBSTITUTE(SUBSTITUTE(I102,"/","_"),"-","Y")," ","X")),INDIRECT(SUBSTITUTE(SUBSTITUTE(SUBSTITUTE(I102,"/","_"),"-","Y")," ","X"))),_xlfn.XLOOKUP(J102,INDIRECT(SUBSTITUTE(SUBSTITUTE(SUBSTITUTE(I102,"/","_"),"-","Y")," ","X")),INDIRECT(SUBSTITUTE(SUBSTITUTE(SUBSTITUTE(I102,"/","_"),"-","Y")," ","X"))))</f>
        <v>#REF!</v>
      </c>
      <c r="W102" s="222">
        <f t="shared" ca="1" si="24"/>
        <v>-1</v>
      </c>
      <c r="X102" s="167" t="e">
        <f t="shared" ca="1" si="36"/>
        <v>#REF!</v>
      </c>
      <c r="Y102" s="167" t="str">
        <f t="shared" si="37"/>
        <v/>
      </c>
      <c r="Z102" s="167" t="str">
        <f t="shared" ca="1" si="25"/>
        <v/>
      </c>
      <c r="AA102" s="167" t="str">
        <f t="shared" ca="1" si="38"/>
        <v/>
      </c>
      <c r="AB102" s="223" t="b">
        <f t="shared" si="39"/>
        <v>1</v>
      </c>
      <c r="AC102" s="223" t="b">
        <f t="shared" si="40"/>
        <v>1</v>
      </c>
      <c r="AD102" s="223" t="b">
        <f t="shared" si="41"/>
        <v>1</v>
      </c>
      <c r="AE102" s="223" t="b">
        <f t="shared" si="42"/>
        <v>1</v>
      </c>
      <c r="AF102" s="252" t="str">
        <f t="shared" ca="1" si="43"/>
        <v/>
      </c>
      <c r="AG102" s="420"/>
    </row>
    <row r="103" spans="1:33" x14ac:dyDescent="0.3">
      <c r="A103" s="260">
        <f t="shared" ca="1" si="26"/>
        <v>-1</v>
      </c>
      <c r="B103" s="261" t="str" cm="1">
        <f t="array" ref="B103">IF(NOT(ISNA(_xlfn.XLOOKUP(I103,T11_AusBerSort,T11_AusBerSort))),"A",IF(NOT(ISNA(VLOOKUP(I103,T11_EinBerSort,T11_EinBerSort))),"E",""))</f>
        <v/>
      </c>
      <c r="C103" s="265" t="s">
        <v>191</v>
      </c>
      <c r="D103" s="262">
        <f t="shared" si="44"/>
        <v>90</v>
      </c>
      <c r="E103" s="260">
        <f t="shared" ca="1" si="5"/>
        <v>-1</v>
      </c>
      <c r="F103" s="18"/>
      <c r="G103" s="18"/>
      <c r="H103" s="18"/>
      <c r="I103" s="18"/>
      <c r="J103" s="18"/>
      <c r="K103" s="21"/>
      <c r="M103" s="222" t="str">
        <f t="shared" si="27"/>
        <v>000000</v>
      </c>
      <c r="N103" s="222">
        <f t="shared" si="28"/>
        <v>0</v>
      </c>
      <c r="O103" s="222" t="b">
        <f t="shared" si="29"/>
        <v>1</v>
      </c>
      <c r="P103" s="222" t="b">
        <f t="shared" si="30"/>
        <v>1</v>
      </c>
      <c r="Q103" s="222" t="b">
        <f t="shared" si="31"/>
        <v>1</v>
      </c>
      <c r="R103" s="222" t="b">
        <f t="shared" si="32"/>
        <v>1</v>
      </c>
      <c r="S103" s="222" t="b">
        <f t="shared" si="33"/>
        <v>1</v>
      </c>
      <c r="T103" s="222" t="b">
        <f t="shared" si="34"/>
        <v>1</v>
      </c>
      <c r="U103" s="222" t="b">
        <f t="shared" si="35"/>
        <v>0</v>
      </c>
      <c r="V103" s="167" t="e" cm="1">
        <f t="array" aca="1" ref="V103" ca="1">IFERROR(_xlfn.XLOOKUP(J103,INDIRECT(SUBSTITUTE(SUBSTITUTE(SUBSTITUTE(I103,"/","_"),"-","Y")," ","X")),INDIRECT(SUBSTITUTE(SUBSTITUTE(SUBSTITUTE(I103,"/","_"),"-","Y")," ","X"))),_xlfn.XLOOKUP(J103,INDIRECT(SUBSTITUTE(SUBSTITUTE(SUBSTITUTE(I103,"/","_"),"-","Y")," ","X")),INDIRECT(SUBSTITUTE(SUBSTITUTE(SUBSTITUTE(I103,"/","_"),"-","Y")," ","X"))))</f>
        <v>#REF!</v>
      </c>
      <c r="W103" s="222">
        <f t="shared" ca="1" si="24"/>
        <v>-1</v>
      </c>
      <c r="X103" s="167" t="e">
        <f t="shared" ca="1" si="36"/>
        <v>#REF!</v>
      </c>
      <c r="Y103" s="167" t="str">
        <f t="shared" si="37"/>
        <v/>
      </c>
      <c r="Z103" s="167" t="str">
        <f t="shared" ca="1" si="25"/>
        <v/>
      </c>
      <c r="AA103" s="167" t="str">
        <f t="shared" ca="1" si="38"/>
        <v/>
      </c>
      <c r="AB103" s="223" t="b">
        <f t="shared" si="39"/>
        <v>1</v>
      </c>
      <c r="AC103" s="223" t="b">
        <f t="shared" si="40"/>
        <v>1</v>
      </c>
      <c r="AD103" s="223" t="b">
        <f t="shared" si="41"/>
        <v>1</v>
      </c>
      <c r="AE103" s="223" t="b">
        <f t="shared" si="42"/>
        <v>1</v>
      </c>
      <c r="AF103" s="252" t="str">
        <f t="shared" ca="1" si="43"/>
        <v/>
      </c>
      <c r="AG103" s="420"/>
    </row>
    <row r="104" spans="1:33" x14ac:dyDescent="0.3">
      <c r="A104" s="260">
        <f t="shared" ca="1" si="26"/>
        <v>-1</v>
      </c>
      <c r="B104" s="261" t="str" cm="1">
        <f t="array" ref="B104">IF(NOT(ISNA(_xlfn.XLOOKUP(I104,T11_AusBerSort,T11_AusBerSort))),"A",IF(NOT(ISNA(VLOOKUP(I104,T11_EinBerSort,T11_EinBerSort))),"E",""))</f>
        <v/>
      </c>
      <c r="C104" s="265" t="s">
        <v>191</v>
      </c>
      <c r="D104" s="262">
        <f t="shared" si="44"/>
        <v>91</v>
      </c>
      <c r="E104" s="260">
        <f t="shared" ca="1" si="5"/>
        <v>-1</v>
      </c>
      <c r="F104" s="18"/>
      <c r="G104" s="18"/>
      <c r="H104" s="18"/>
      <c r="I104" s="18"/>
      <c r="J104" s="18"/>
      <c r="K104" s="21"/>
      <c r="M104" s="222" t="str">
        <f t="shared" si="27"/>
        <v>000000</v>
      </c>
      <c r="N104" s="222">
        <f t="shared" si="28"/>
        <v>0</v>
      </c>
      <c r="O104" s="222" t="b">
        <f t="shared" si="29"/>
        <v>1</v>
      </c>
      <c r="P104" s="222" t="b">
        <f t="shared" si="30"/>
        <v>1</v>
      </c>
      <c r="Q104" s="222" t="b">
        <f t="shared" si="31"/>
        <v>1</v>
      </c>
      <c r="R104" s="222" t="b">
        <f t="shared" si="32"/>
        <v>1</v>
      </c>
      <c r="S104" s="222" t="b">
        <f t="shared" si="33"/>
        <v>1</v>
      </c>
      <c r="T104" s="222" t="b">
        <f t="shared" si="34"/>
        <v>1</v>
      </c>
      <c r="U104" s="222" t="b">
        <f t="shared" si="35"/>
        <v>0</v>
      </c>
      <c r="V104" s="167" t="e" cm="1">
        <f t="array" aca="1" ref="V104" ca="1">IFERROR(_xlfn.XLOOKUP(J104,INDIRECT(SUBSTITUTE(SUBSTITUTE(SUBSTITUTE(I104,"/","_"),"-","Y")," ","X")),INDIRECT(SUBSTITUTE(SUBSTITUTE(SUBSTITUTE(I104,"/","_"),"-","Y")," ","X"))),_xlfn.XLOOKUP(J104,INDIRECT(SUBSTITUTE(SUBSTITUTE(SUBSTITUTE(I104,"/","_"),"-","Y")," ","X")),INDIRECT(SUBSTITUTE(SUBSTITUTE(SUBSTITUTE(I104,"/","_"),"-","Y")," ","X"))))</f>
        <v>#REF!</v>
      </c>
      <c r="W104" s="222">
        <f t="shared" ca="1" si="24"/>
        <v>-1</v>
      </c>
      <c r="X104" s="167" t="e">
        <f t="shared" ca="1" si="36"/>
        <v>#REF!</v>
      </c>
      <c r="Y104" s="167" t="str">
        <f t="shared" si="37"/>
        <v/>
      </c>
      <c r="Z104" s="167" t="str">
        <f t="shared" ca="1" si="25"/>
        <v/>
      </c>
      <c r="AA104" s="167" t="str">
        <f t="shared" ca="1" si="38"/>
        <v/>
      </c>
      <c r="AB104" s="223" t="b">
        <f t="shared" si="39"/>
        <v>1</v>
      </c>
      <c r="AC104" s="223" t="b">
        <f t="shared" si="40"/>
        <v>1</v>
      </c>
      <c r="AD104" s="223" t="b">
        <f t="shared" si="41"/>
        <v>1</v>
      </c>
      <c r="AE104" s="223" t="b">
        <f t="shared" si="42"/>
        <v>1</v>
      </c>
      <c r="AF104" s="252" t="str">
        <f t="shared" ca="1" si="43"/>
        <v/>
      </c>
      <c r="AG104" s="420"/>
    </row>
    <row r="105" spans="1:33" x14ac:dyDescent="0.3">
      <c r="A105" s="260">
        <f t="shared" ca="1" si="26"/>
        <v>-1</v>
      </c>
      <c r="B105" s="261" t="str" cm="1">
        <f t="array" ref="B105">IF(NOT(ISNA(_xlfn.XLOOKUP(I105,T11_AusBerSort,T11_AusBerSort))),"A",IF(NOT(ISNA(VLOOKUP(I105,T11_EinBerSort,T11_EinBerSort))),"E",""))</f>
        <v/>
      </c>
      <c r="C105" s="265" t="s">
        <v>191</v>
      </c>
      <c r="D105" s="262">
        <f t="shared" si="44"/>
        <v>92</v>
      </c>
      <c r="E105" s="260">
        <f t="shared" ca="1" si="5"/>
        <v>-1</v>
      </c>
      <c r="F105" s="18"/>
      <c r="G105" s="18"/>
      <c r="H105" s="18"/>
      <c r="I105" s="18"/>
      <c r="J105" s="18"/>
      <c r="K105" s="21"/>
      <c r="M105" s="222" t="str">
        <f t="shared" si="27"/>
        <v>000000</v>
      </c>
      <c r="N105" s="222">
        <f t="shared" si="28"/>
        <v>0</v>
      </c>
      <c r="O105" s="222" t="b">
        <f t="shared" si="29"/>
        <v>1</v>
      </c>
      <c r="P105" s="222" t="b">
        <f t="shared" si="30"/>
        <v>1</v>
      </c>
      <c r="Q105" s="222" t="b">
        <f t="shared" si="31"/>
        <v>1</v>
      </c>
      <c r="R105" s="222" t="b">
        <f t="shared" si="32"/>
        <v>1</v>
      </c>
      <c r="S105" s="222" t="b">
        <f t="shared" si="33"/>
        <v>1</v>
      </c>
      <c r="T105" s="222" t="b">
        <f t="shared" si="34"/>
        <v>1</v>
      </c>
      <c r="U105" s="222" t="b">
        <f t="shared" si="35"/>
        <v>0</v>
      </c>
      <c r="V105" s="167" t="e" cm="1">
        <f t="array" aca="1" ref="V105" ca="1">IFERROR(_xlfn.XLOOKUP(J105,INDIRECT(SUBSTITUTE(SUBSTITUTE(SUBSTITUTE(I105,"/","_"),"-","Y")," ","X")),INDIRECT(SUBSTITUTE(SUBSTITUTE(SUBSTITUTE(I105,"/","_"),"-","Y")," ","X"))),_xlfn.XLOOKUP(J105,INDIRECT(SUBSTITUTE(SUBSTITUTE(SUBSTITUTE(I105,"/","_"),"-","Y")," ","X")),INDIRECT(SUBSTITUTE(SUBSTITUTE(SUBSTITUTE(I105,"/","_"),"-","Y")," ","X"))))</f>
        <v>#REF!</v>
      </c>
      <c r="W105" s="222">
        <f t="shared" ca="1" si="24"/>
        <v>-1</v>
      </c>
      <c r="X105" s="167" t="e">
        <f t="shared" ca="1" si="36"/>
        <v>#REF!</v>
      </c>
      <c r="Y105" s="167" t="str">
        <f t="shared" si="37"/>
        <v/>
      </c>
      <c r="Z105" s="167" t="str">
        <f t="shared" ca="1" si="25"/>
        <v/>
      </c>
      <c r="AA105" s="167" t="str">
        <f t="shared" ca="1" si="38"/>
        <v/>
      </c>
      <c r="AB105" s="223" t="b">
        <f t="shared" si="39"/>
        <v>1</v>
      </c>
      <c r="AC105" s="223" t="b">
        <f t="shared" si="40"/>
        <v>1</v>
      </c>
      <c r="AD105" s="223" t="b">
        <f t="shared" si="41"/>
        <v>1</v>
      </c>
      <c r="AE105" s="223" t="b">
        <f t="shared" si="42"/>
        <v>1</v>
      </c>
      <c r="AF105" s="252" t="str">
        <f t="shared" ca="1" si="43"/>
        <v/>
      </c>
      <c r="AG105" s="420"/>
    </row>
    <row r="106" spans="1:33" x14ac:dyDescent="0.3">
      <c r="A106" s="260">
        <f t="shared" ca="1" si="26"/>
        <v>-1</v>
      </c>
      <c r="B106" s="261" t="str" cm="1">
        <f t="array" ref="B106">IF(NOT(ISNA(_xlfn.XLOOKUP(I106,T11_AusBerSort,T11_AusBerSort))),"A",IF(NOT(ISNA(VLOOKUP(I106,T11_EinBerSort,T11_EinBerSort))),"E",""))</f>
        <v/>
      </c>
      <c r="C106" s="265" t="s">
        <v>191</v>
      </c>
      <c r="D106" s="262">
        <f t="shared" si="44"/>
        <v>93</v>
      </c>
      <c r="E106" s="260">
        <f t="shared" ca="1" si="5"/>
        <v>-1</v>
      </c>
      <c r="F106" s="18"/>
      <c r="G106" s="18"/>
      <c r="H106" s="18"/>
      <c r="I106" s="18"/>
      <c r="J106" s="18"/>
      <c r="K106" s="21"/>
      <c r="M106" s="222" t="str">
        <f t="shared" si="27"/>
        <v>000000</v>
      </c>
      <c r="N106" s="222">
        <f t="shared" si="28"/>
        <v>0</v>
      </c>
      <c r="O106" s="222" t="b">
        <f t="shared" si="29"/>
        <v>1</v>
      </c>
      <c r="P106" s="222" t="b">
        <f t="shared" si="30"/>
        <v>1</v>
      </c>
      <c r="Q106" s="222" t="b">
        <f t="shared" si="31"/>
        <v>1</v>
      </c>
      <c r="R106" s="222" t="b">
        <f t="shared" si="32"/>
        <v>1</v>
      </c>
      <c r="S106" s="222" t="b">
        <f t="shared" si="33"/>
        <v>1</v>
      </c>
      <c r="T106" s="222" t="b">
        <f t="shared" si="34"/>
        <v>1</v>
      </c>
      <c r="U106" s="222" t="b">
        <f t="shared" si="35"/>
        <v>0</v>
      </c>
      <c r="V106" s="167" t="e" cm="1">
        <f t="array" aca="1" ref="V106" ca="1">IFERROR(_xlfn.XLOOKUP(J106,INDIRECT(SUBSTITUTE(SUBSTITUTE(SUBSTITUTE(I106,"/","_"),"-","Y")," ","X")),INDIRECT(SUBSTITUTE(SUBSTITUTE(SUBSTITUTE(I106,"/","_"),"-","Y")," ","X"))),_xlfn.XLOOKUP(J106,INDIRECT(SUBSTITUTE(SUBSTITUTE(SUBSTITUTE(I106,"/","_"),"-","Y")," ","X")),INDIRECT(SUBSTITUTE(SUBSTITUTE(SUBSTITUTE(I106,"/","_"),"-","Y")," ","X"))))</f>
        <v>#REF!</v>
      </c>
      <c r="W106" s="222">
        <f t="shared" ca="1" si="24"/>
        <v>-1</v>
      </c>
      <c r="X106" s="167" t="e">
        <f t="shared" ca="1" si="36"/>
        <v>#REF!</v>
      </c>
      <c r="Y106" s="167" t="str">
        <f t="shared" si="37"/>
        <v/>
      </c>
      <c r="Z106" s="167" t="str">
        <f t="shared" ca="1" si="25"/>
        <v/>
      </c>
      <c r="AA106" s="167" t="str">
        <f t="shared" ca="1" si="38"/>
        <v/>
      </c>
      <c r="AB106" s="223" t="b">
        <f t="shared" si="39"/>
        <v>1</v>
      </c>
      <c r="AC106" s="223" t="b">
        <f t="shared" si="40"/>
        <v>1</v>
      </c>
      <c r="AD106" s="223" t="b">
        <f t="shared" si="41"/>
        <v>1</v>
      </c>
      <c r="AE106" s="223" t="b">
        <f t="shared" si="42"/>
        <v>1</v>
      </c>
      <c r="AF106" s="252" t="str">
        <f t="shared" ca="1" si="43"/>
        <v/>
      </c>
      <c r="AG106" s="420"/>
    </row>
    <row r="107" spans="1:33" x14ac:dyDescent="0.3">
      <c r="A107" s="260">
        <f t="shared" ca="1" si="26"/>
        <v>-1</v>
      </c>
      <c r="B107" s="261" t="str" cm="1">
        <f t="array" ref="B107">IF(NOT(ISNA(_xlfn.XLOOKUP(I107,T11_AusBerSort,T11_AusBerSort))),"A",IF(NOT(ISNA(VLOOKUP(I107,T11_EinBerSort,T11_EinBerSort))),"E",""))</f>
        <v/>
      </c>
      <c r="C107" s="265" t="s">
        <v>191</v>
      </c>
      <c r="D107" s="262">
        <f t="shared" si="44"/>
        <v>94</v>
      </c>
      <c r="E107" s="260">
        <f t="shared" ca="1" si="5"/>
        <v>-1</v>
      </c>
      <c r="F107" s="18"/>
      <c r="G107" s="18"/>
      <c r="H107" s="18"/>
      <c r="I107" s="18"/>
      <c r="J107" s="18"/>
      <c r="K107" s="21"/>
      <c r="M107" s="222" t="str">
        <f t="shared" si="27"/>
        <v>000000</v>
      </c>
      <c r="N107" s="222">
        <f t="shared" si="28"/>
        <v>0</v>
      </c>
      <c r="O107" s="222" t="b">
        <f t="shared" si="29"/>
        <v>1</v>
      </c>
      <c r="P107" s="222" t="b">
        <f t="shared" si="30"/>
        <v>1</v>
      </c>
      <c r="Q107" s="222" t="b">
        <f t="shared" si="31"/>
        <v>1</v>
      </c>
      <c r="R107" s="222" t="b">
        <f t="shared" si="32"/>
        <v>1</v>
      </c>
      <c r="S107" s="222" t="b">
        <f t="shared" si="33"/>
        <v>1</v>
      </c>
      <c r="T107" s="222" t="b">
        <f t="shared" si="34"/>
        <v>1</v>
      </c>
      <c r="U107" s="222" t="b">
        <f t="shared" si="35"/>
        <v>0</v>
      </c>
      <c r="V107" s="167" t="e" cm="1">
        <f t="array" aca="1" ref="V107" ca="1">IFERROR(_xlfn.XLOOKUP(J107,INDIRECT(SUBSTITUTE(SUBSTITUTE(SUBSTITUTE(I107,"/","_"),"-","Y")," ","X")),INDIRECT(SUBSTITUTE(SUBSTITUTE(SUBSTITUTE(I107,"/","_"),"-","Y")," ","X"))),_xlfn.XLOOKUP(J107,INDIRECT(SUBSTITUTE(SUBSTITUTE(SUBSTITUTE(I107,"/","_"),"-","Y")," ","X")),INDIRECT(SUBSTITUTE(SUBSTITUTE(SUBSTITUTE(I107,"/","_"),"-","Y")," ","X"))))</f>
        <v>#REF!</v>
      </c>
      <c r="W107" s="222">
        <f t="shared" ca="1" si="24"/>
        <v>-1</v>
      </c>
      <c r="X107" s="167" t="e">
        <f t="shared" ca="1" si="36"/>
        <v>#REF!</v>
      </c>
      <c r="Y107" s="167" t="str">
        <f t="shared" si="37"/>
        <v/>
      </c>
      <c r="Z107" s="167" t="str">
        <f t="shared" ca="1" si="25"/>
        <v/>
      </c>
      <c r="AA107" s="167" t="str">
        <f t="shared" ca="1" si="38"/>
        <v/>
      </c>
      <c r="AB107" s="223" t="b">
        <f t="shared" si="39"/>
        <v>1</v>
      </c>
      <c r="AC107" s="223" t="b">
        <f t="shared" si="40"/>
        <v>1</v>
      </c>
      <c r="AD107" s="223" t="b">
        <f t="shared" si="41"/>
        <v>1</v>
      </c>
      <c r="AE107" s="223" t="b">
        <f t="shared" si="42"/>
        <v>1</v>
      </c>
      <c r="AF107" s="252" t="str">
        <f t="shared" ca="1" si="43"/>
        <v/>
      </c>
      <c r="AG107" s="420"/>
    </row>
    <row r="108" spans="1:33" x14ac:dyDescent="0.3">
      <c r="A108" s="260">
        <f t="shared" ca="1" si="26"/>
        <v>-1</v>
      </c>
      <c r="B108" s="261" t="str" cm="1">
        <f t="array" ref="B108">IF(NOT(ISNA(_xlfn.XLOOKUP(I108,T11_AusBerSort,T11_AusBerSort))),"A",IF(NOT(ISNA(VLOOKUP(I108,T11_EinBerSort,T11_EinBerSort))),"E",""))</f>
        <v/>
      </c>
      <c r="C108" s="265" t="s">
        <v>191</v>
      </c>
      <c r="D108" s="262">
        <f t="shared" si="44"/>
        <v>95</v>
      </c>
      <c r="E108" s="260">
        <f t="shared" ca="1" si="5"/>
        <v>-1</v>
      </c>
      <c r="F108" s="18"/>
      <c r="G108" s="18"/>
      <c r="H108" s="18"/>
      <c r="I108" s="18"/>
      <c r="J108" s="18"/>
      <c r="K108" s="21"/>
      <c r="M108" s="222" t="str">
        <f t="shared" si="27"/>
        <v>000000</v>
      </c>
      <c r="N108" s="222">
        <f t="shared" si="28"/>
        <v>0</v>
      </c>
      <c r="O108" s="222" t="b">
        <f t="shared" si="29"/>
        <v>1</v>
      </c>
      <c r="P108" s="222" t="b">
        <f t="shared" si="30"/>
        <v>1</v>
      </c>
      <c r="Q108" s="222" t="b">
        <f t="shared" si="31"/>
        <v>1</v>
      </c>
      <c r="R108" s="222" t="b">
        <f t="shared" si="32"/>
        <v>1</v>
      </c>
      <c r="S108" s="222" t="b">
        <f t="shared" si="33"/>
        <v>1</v>
      </c>
      <c r="T108" s="222" t="b">
        <f t="shared" si="34"/>
        <v>1</v>
      </c>
      <c r="U108" s="222" t="b">
        <f t="shared" si="35"/>
        <v>0</v>
      </c>
      <c r="V108" s="167" t="e" cm="1">
        <f t="array" aca="1" ref="V108" ca="1">IFERROR(_xlfn.XLOOKUP(J108,INDIRECT(SUBSTITUTE(SUBSTITUTE(SUBSTITUTE(I108,"/","_"),"-","Y")," ","X")),INDIRECT(SUBSTITUTE(SUBSTITUTE(SUBSTITUTE(I108,"/","_"),"-","Y")," ","X"))),_xlfn.XLOOKUP(J108,INDIRECT(SUBSTITUTE(SUBSTITUTE(SUBSTITUTE(I108,"/","_"),"-","Y")," ","X")),INDIRECT(SUBSTITUTE(SUBSTITUTE(SUBSTITUTE(I108,"/","_"),"-","Y")," ","X"))))</f>
        <v>#REF!</v>
      </c>
      <c r="W108" s="222">
        <f t="shared" ca="1" si="24"/>
        <v>-1</v>
      </c>
      <c r="X108" s="167" t="e">
        <f t="shared" ca="1" si="36"/>
        <v>#REF!</v>
      </c>
      <c r="Y108" s="167" t="str">
        <f t="shared" si="37"/>
        <v/>
      </c>
      <c r="Z108" s="167" t="str">
        <f t="shared" ca="1" si="25"/>
        <v/>
      </c>
      <c r="AA108" s="167" t="str">
        <f t="shared" ca="1" si="38"/>
        <v/>
      </c>
      <c r="AB108" s="223" t="b">
        <f t="shared" si="39"/>
        <v>1</v>
      </c>
      <c r="AC108" s="223" t="b">
        <f t="shared" si="40"/>
        <v>1</v>
      </c>
      <c r="AD108" s="223" t="b">
        <f t="shared" si="41"/>
        <v>1</v>
      </c>
      <c r="AE108" s="223" t="b">
        <f t="shared" si="42"/>
        <v>1</v>
      </c>
      <c r="AF108" s="252" t="str">
        <f t="shared" ca="1" si="43"/>
        <v/>
      </c>
      <c r="AG108" s="420"/>
    </row>
    <row r="109" spans="1:33" x14ac:dyDescent="0.3">
      <c r="A109" s="260">
        <f t="shared" ca="1" si="26"/>
        <v>-1</v>
      </c>
      <c r="B109" s="261" t="str" cm="1">
        <f t="array" ref="B109">IF(NOT(ISNA(_xlfn.XLOOKUP(I109,T11_AusBerSort,T11_AusBerSort))),"A",IF(NOT(ISNA(VLOOKUP(I109,T11_EinBerSort,T11_EinBerSort))),"E",""))</f>
        <v/>
      </c>
      <c r="C109" s="265" t="s">
        <v>191</v>
      </c>
      <c r="D109" s="262">
        <f t="shared" si="44"/>
        <v>96</v>
      </c>
      <c r="E109" s="260">
        <f t="shared" ca="1" si="5"/>
        <v>-1</v>
      </c>
      <c r="F109" s="18"/>
      <c r="G109" s="18"/>
      <c r="H109" s="18"/>
      <c r="I109" s="18"/>
      <c r="J109" s="18"/>
      <c r="K109" s="21"/>
      <c r="M109" s="222" t="str">
        <f t="shared" si="27"/>
        <v>000000</v>
      </c>
      <c r="N109" s="222">
        <f t="shared" si="28"/>
        <v>0</v>
      </c>
      <c r="O109" s="222" t="b">
        <f t="shared" si="29"/>
        <v>1</v>
      </c>
      <c r="P109" s="222" t="b">
        <f t="shared" si="30"/>
        <v>1</v>
      </c>
      <c r="Q109" s="222" t="b">
        <f t="shared" si="31"/>
        <v>1</v>
      </c>
      <c r="R109" s="222" t="b">
        <f t="shared" si="32"/>
        <v>1</v>
      </c>
      <c r="S109" s="222" t="b">
        <f t="shared" si="33"/>
        <v>1</v>
      </c>
      <c r="T109" s="222" t="b">
        <f t="shared" si="34"/>
        <v>1</v>
      </c>
      <c r="U109" s="222" t="b">
        <f t="shared" si="35"/>
        <v>0</v>
      </c>
      <c r="V109" s="167" t="e" cm="1">
        <f t="array" aca="1" ref="V109" ca="1">IFERROR(_xlfn.XLOOKUP(J109,INDIRECT(SUBSTITUTE(SUBSTITUTE(SUBSTITUTE(I109,"/","_"),"-","Y")," ","X")),INDIRECT(SUBSTITUTE(SUBSTITUTE(SUBSTITUTE(I109,"/","_"),"-","Y")," ","X"))),_xlfn.XLOOKUP(J109,INDIRECT(SUBSTITUTE(SUBSTITUTE(SUBSTITUTE(I109,"/","_"),"-","Y")," ","X")),INDIRECT(SUBSTITUTE(SUBSTITUTE(SUBSTITUTE(I109,"/","_"),"-","Y")," ","X"))))</f>
        <v>#REF!</v>
      </c>
      <c r="W109" s="222">
        <f t="shared" ca="1" si="24"/>
        <v>-1</v>
      </c>
      <c r="X109" s="167" t="e">
        <f t="shared" ca="1" si="36"/>
        <v>#REF!</v>
      </c>
      <c r="Y109" s="167" t="str">
        <f t="shared" si="37"/>
        <v/>
      </c>
      <c r="Z109" s="167" t="str">
        <f t="shared" ca="1" si="25"/>
        <v/>
      </c>
      <c r="AA109" s="167" t="str">
        <f t="shared" ca="1" si="38"/>
        <v/>
      </c>
      <c r="AB109" s="223" t="b">
        <f t="shared" si="39"/>
        <v>1</v>
      </c>
      <c r="AC109" s="223" t="b">
        <f t="shared" si="40"/>
        <v>1</v>
      </c>
      <c r="AD109" s="223" t="b">
        <f t="shared" si="41"/>
        <v>1</v>
      </c>
      <c r="AE109" s="223" t="b">
        <f t="shared" si="42"/>
        <v>1</v>
      </c>
      <c r="AF109" s="252" t="str">
        <f t="shared" ca="1" si="43"/>
        <v/>
      </c>
      <c r="AG109" s="420"/>
    </row>
    <row r="110" spans="1:33" x14ac:dyDescent="0.3">
      <c r="A110" s="260">
        <f t="shared" ca="1" si="26"/>
        <v>-1</v>
      </c>
      <c r="B110" s="261" t="str" cm="1">
        <f t="array" ref="B110">IF(NOT(ISNA(_xlfn.XLOOKUP(I110,T11_AusBerSort,T11_AusBerSort))),"A",IF(NOT(ISNA(VLOOKUP(I110,T11_EinBerSort,T11_EinBerSort))),"E",""))</f>
        <v/>
      </c>
      <c r="C110" s="265" t="s">
        <v>191</v>
      </c>
      <c r="D110" s="262">
        <f t="shared" si="44"/>
        <v>97</v>
      </c>
      <c r="E110" s="260">
        <f t="shared" ca="1" si="5"/>
        <v>-1</v>
      </c>
      <c r="F110" s="18"/>
      <c r="G110" s="18"/>
      <c r="H110" s="18"/>
      <c r="I110" s="18"/>
      <c r="J110" s="18"/>
      <c r="K110" s="21"/>
      <c r="M110" s="222" t="str">
        <f t="shared" si="27"/>
        <v>000000</v>
      </c>
      <c r="N110" s="222">
        <f t="shared" si="28"/>
        <v>0</v>
      </c>
      <c r="O110" s="222" t="b">
        <f t="shared" si="29"/>
        <v>1</v>
      </c>
      <c r="P110" s="222" t="b">
        <f t="shared" si="30"/>
        <v>1</v>
      </c>
      <c r="Q110" s="222" t="b">
        <f t="shared" si="31"/>
        <v>1</v>
      </c>
      <c r="R110" s="222" t="b">
        <f t="shared" si="32"/>
        <v>1</v>
      </c>
      <c r="S110" s="222" t="b">
        <f t="shared" si="33"/>
        <v>1</v>
      </c>
      <c r="T110" s="222" t="b">
        <f t="shared" si="34"/>
        <v>1</v>
      </c>
      <c r="U110" s="222" t="b">
        <f t="shared" si="35"/>
        <v>0</v>
      </c>
      <c r="V110" s="167" t="e" cm="1">
        <f t="array" aca="1" ref="V110" ca="1">IFERROR(_xlfn.XLOOKUP(J110,INDIRECT(SUBSTITUTE(SUBSTITUTE(SUBSTITUTE(I110,"/","_"),"-","Y")," ","X")),INDIRECT(SUBSTITUTE(SUBSTITUTE(SUBSTITUTE(I110,"/","_"),"-","Y")," ","X"))),_xlfn.XLOOKUP(J110,INDIRECT(SUBSTITUTE(SUBSTITUTE(SUBSTITUTE(I110,"/","_"),"-","Y")," ","X")),INDIRECT(SUBSTITUTE(SUBSTITUTE(SUBSTITUTE(I110,"/","_"),"-","Y")," ","X"))))</f>
        <v>#REF!</v>
      </c>
      <c r="W110" s="222">
        <f t="shared" ca="1" si="24"/>
        <v>-1</v>
      </c>
      <c r="X110" s="167" t="e">
        <f t="shared" ca="1" si="36"/>
        <v>#REF!</v>
      </c>
      <c r="Y110" s="167" t="str">
        <f t="shared" si="37"/>
        <v/>
      </c>
      <c r="Z110" s="167" t="str">
        <f t="shared" ca="1" si="25"/>
        <v/>
      </c>
      <c r="AA110" s="167" t="str">
        <f t="shared" ca="1" si="38"/>
        <v/>
      </c>
      <c r="AB110" s="223" t="b">
        <f t="shared" si="39"/>
        <v>1</v>
      </c>
      <c r="AC110" s="223" t="b">
        <f t="shared" si="40"/>
        <v>1</v>
      </c>
      <c r="AD110" s="223" t="b">
        <f t="shared" si="41"/>
        <v>1</v>
      </c>
      <c r="AE110" s="223" t="b">
        <f t="shared" si="42"/>
        <v>1</v>
      </c>
      <c r="AF110" s="252" t="str">
        <f t="shared" ca="1" si="43"/>
        <v/>
      </c>
      <c r="AG110" s="420"/>
    </row>
    <row r="111" spans="1:33" x14ac:dyDescent="0.3">
      <c r="A111" s="260">
        <f t="shared" ca="1" si="26"/>
        <v>-1</v>
      </c>
      <c r="B111" s="261" t="str" cm="1">
        <f t="array" ref="B111">IF(NOT(ISNA(_xlfn.XLOOKUP(I111,T11_AusBerSort,T11_AusBerSort))),"A",IF(NOT(ISNA(VLOOKUP(I111,T11_EinBerSort,T11_EinBerSort))),"E",""))</f>
        <v/>
      </c>
      <c r="C111" s="265" t="s">
        <v>191</v>
      </c>
      <c r="D111" s="262">
        <f t="shared" si="44"/>
        <v>98</v>
      </c>
      <c r="E111" s="260">
        <f t="shared" ca="1" si="5"/>
        <v>-1</v>
      </c>
      <c r="F111" s="18"/>
      <c r="G111" s="18"/>
      <c r="H111" s="18"/>
      <c r="I111" s="18"/>
      <c r="J111" s="18"/>
      <c r="K111" s="21"/>
      <c r="M111" s="222" t="str">
        <f t="shared" si="27"/>
        <v>000000</v>
      </c>
      <c r="N111" s="222">
        <f t="shared" si="28"/>
        <v>0</v>
      </c>
      <c r="O111" s="222" t="b">
        <f t="shared" si="29"/>
        <v>1</v>
      </c>
      <c r="P111" s="222" t="b">
        <f t="shared" si="30"/>
        <v>1</v>
      </c>
      <c r="Q111" s="222" t="b">
        <f t="shared" si="31"/>
        <v>1</v>
      </c>
      <c r="R111" s="222" t="b">
        <f t="shared" si="32"/>
        <v>1</v>
      </c>
      <c r="S111" s="222" t="b">
        <f t="shared" si="33"/>
        <v>1</v>
      </c>
      <c r="T111" s="222" t="b">
        <f t="shared" si="34"/>
        <v>1</v>
      </c>
      <c r="U111" s="222" t="b">
        <f t="shared" si="35"/>
        <v>0</v>
      </c>
      <c r="V111" s="167" t="e" cm="1">
        <f t="array" aca="1" ref="V111" ca="1">IFERROR(_xlfn.XLOOKUP(J111,INDIRECT(SUBSTITUTE(SUBSTITUTE(SUBSTITUTE(I111,"/","_"),"-","Y")," ","X")),INDIRECT(SUBSTITUTE(SUBSTITUTE(SUBSTITUTE(I111,"/","_"),"-","Y")," ","X"))),_xlfn.XLOOKUP(J111,INDIRECT(SUBSTITUTE(SUBSTITUTE(SUBSTITUTE(I111,"/","_"),"-","Y")," ","X")),INDIRECT(SUBSTITUTE(SUBSTITUTE(SUBSTITUTE(I111,"/","_"),"-","Y")," ","X"))))</f>
        <v>#REF!</v>
      </c>
      <c r="W111" s="222">
        <f t="shared" ca="1" si="24"/>
        <v>-1</v>
      </c>
      <c r="X111" s="167" t="e">
        <f t="shared" ca="1" si="36"/>
        <v>#REF!</v>
      </c>
      <c r="Y111" s="167" t="str">
        <f t="shared" si="37"/>
        <v/>
      </c>
      <c r="Z111" s="167" t="str">
        <f t="shared" ca="1" si="25"/>
        <v/>
      </c>
      <c r="AA111" s="167" t="str">
        <f t="shared" ca="1" si="38"/>
        <v/>
      </c>
      <c r="AB111" s="223" t="b">
        <f t="shared" si="39"/>
        <v>1</v>
      </c>
      <c r="AC111" s="223" t="b">
        <f t="shared" si="40"/>
        <v>1</v>
      </c>
      <c r="AD111" s="223" t="b">
        <f t="shared" si="41"/>
        <v>1</v>
      </c>
      <c r="AE111" s="223" t="b">
        <f t="shared" si="42"/>
        <v>1</v>
      </c>
      <c r="AF111" s="252" t="str">
        <f t="shared" ca="1" si="43"/>
        <v/>
      </c>
      <c r="AG111" s="420"/>
    </row>
    <row r="112" spans="1:33" x14ac:dyDescent="0.3">
      <c r="A112" s="260">
        <f t="shared" ca="1" si="26"/>
        <v>-1</v>
      </c>
      <c r="B112" s="261" t="str" cm="1">
        <f t="array" ref="B112">IF(NOT(ISNA(_xlfn.XLOOKUP(I112,T11_AusBerSort,T11_AusBerSort))),"A",IF(NOT(ISNA(VLOOKUP(I112,T11_EinBerSort,T11_EinBerSort))),"E",""))</f>
        <v/>
      </c>
      <c r="C112" s="265" t="s">
        <v>191</v>
      </c>
      <c r="D112" s="262">
        <f t="shared" si="44"/>
        <v>99</v>
      </c>
      <c r="E112" s="260">
        <f t="shared" ca="1" si="5"/>
        <v>-1</v>
      </c>
      <c r="F112" s="18"/>
      <c r="G112" s="18"/>
      <c r="H112" s="18"/>
      <c r="I112" s="18"/>
      <c r="J112" s="18"/>
      <c r="K112" s="21"/>
      <c r="M112" s="222" t="str">
        <f t="shared" si="27"/>
        <v>000000</v>
      </c>
      <c r="N112" s="222">
        <f t="shared" si="28"/>
        <v>0</v>
      </c>
      <c r="O112" s="222" t="b">
        <f t="shared" si="29"/>
        <v>1</v>
      </c>
      <c r="P112" s="222" t="b">
        <f t="shared" si="30"/>
        <v>1</v>
      </c>
      <c r="Q112" s="222" t="b">
        <f t="shared" si="31"/>
        <v>1</v>
      </c>
      <c r="R112" s="222" t="b">
        <f t="shared" si="32"/>
        <v>1</v>
      </c>
      <c r="S112" s="222" t="b">
        <f t="shared" si="33"/>
        <v>1</v>
      </c>
      <c r="T112" s="222" t="b">
        <f t="shared" si="34"/>
        <v>1</v>
      </c>
      <c r="U112" s="222" t="b">
        <f t="shared" si="35"/>
        <v>0</v>
      </c>
      <c r="V112" s="167" t="e" cm="1">
        <f t="array" aca="1" ref="V112" ca="1">IFERROR(_xlfn.XLOOKUP(J112,INDIRECT(SUBSTITUTE(SUBSTITUTE(SUBSTITUTE(I112,"/","_"),"-","Y")," ","X")),INDIRECT(SUBSTITUTE(SUBSTITUTE(SUBSTITUTE(I112,"/","_"),"-","Y")," ","X"))),_xlfn.XLOOKUP(J112,INDIRECT(SUBSTITUTE(SUBSTITUTE(SUBSTITUTE(I112,"/","_"),"-","Y")," ","X")),INDIRECT(SUBSTITUTE(SUBSTITUTE(SUBSTITUTE(I112,"/","_"),"-","Y")," ","X"))))</f>
        <v>#REF!</v>
      </c>
      <c r="W112" s="222">
        <f t="shared" ca="1" si="24"/>
        <v>-1</v>
      </c>
      <c r="X112" s="167" t="e">
        <f t="shared" ca="1" si="36"/>
        <v>#REF!</v>
      </c>
      <c r="Y112" s="167" t="str">
        <f t="shared" si="37"/>
        <v/>
      </c>
      <c r="Z112" s="167" t="str">
        <f t="shared" ca="1" si="25"/>
        <v/>
      </c>
      <c r="AA112" s="167" t="str">
        <f t="shared" ca="1" si="38"/>
        <v/>
      </c>
      <c r="AB112" s="223" t="b">
        <f t="shared" si="39"/>
        <v>1</v>
      </c>
      <c r="AC112" s="223" t="b">
        <f t="shared" si="40"/>
        <v>1</v>
      </c>
      <c r="AD112" s="223" t="b">
        <f t="shared" si="41"/>
        <v>1</v>
      </c>
      <c r="AE112" s="223" t="b">
        <f t="shared" si="42"/>
        <v>1</v>
      </c>
      <c r="AF112" s="252" t="str">
        <f t="shared" ca="1" si="43"/>
        <v/>
      </c>
      <c r="AG112" s="420"/>
    </row>
    <row r="113" spans="1:33" x14ac:dyDescent="0.3">
      <c r="A113" s="260">
        <f t="shared" ca="1" si="26"/>
        <v>-1</v>
      </c>
      <c r="B113" s="261" t="str" cm="1">
        <f t="array" ref="B113">IF(NOT(ISNA(_xlfn.XLOOKUP(I113,T11_AusBerSort,T11_AusBerSort))),"A",IF(NOT(ISNA(VLOOKUP(I113,T11_EinBerSort,T11_EinBerSort))),"E",""))</f>
        <v/>
      </c>
      <c r="C113" s="265" t="s">
        <v>191</v>
      </c>
      <c r="D113" s="262">
        <f t="shared" si="44"/>
        <v>100</v>
      </c>
      <c r="E113" s="260">
        <f t="shared" ca="1" si="5"/>
        <v>-1</v>
      </c>
      <c r="F113" s="18"/>
      <c r="G113" s="18"/>
      <c r="H113" s="18"/>
      <c r="I113" s="18"/>
      <c r="J113" s="18"/>
      <c r="K113" s="21"/>
      <c r="M113" s="222" t="str">
        <f t="shared" si="27"/>
        <v>000000</v>
      </c>
      <c r="N113" s="222">
        <f t="shared" si="28"/>
        <v>0</v>
      </c>
      <c r="O113" s="222" t="b">
        <f t="shared" si="29"/>
        <v>1</v>
      </c>
      <c r="P113" s="222" t="b">
        <f t="shared" si="30"/>
        <v>1</v>
      </c>
      <c r="Q113" s="222" t="b">
        <f t="shared" si="31"/>
        <v>1</v>
      </c>
      <c r="R113" s="222" t="b">
        <f t="shared" si="32"/>
        <v>1</v>
      </c>
      <c r="S113" s="222" t="b">
        <f t="shared" si="33"/>
        <v>1</v>
      </c>
      <c r="T113" s="222" t="b">
        <f t="shared" si="34"/>
        <v>1</v>
      </c>
      <c r="U113" s="222" t="b">
        <f t="shared" si="35"/>
        <v>0</v>
      </c>
      <c r="V113" s="167" t="e" cm="1">
        <f t="array" aca="1" ref="V113" ca="1">IFERROR(_xlfn.XLOOKUP(J113,INDIRECT(SUBSTITUTE(SUBSTITUTE(SUBSTITUTE(I113,"/","_"),"-","Y")," ","X")),INDIRECT(SUBSTITUTE(SUBSTITUTE(SUBSTITUTE(I113,"/","_"),"-","Y")," ","X"))),_xlfn.XLOOKUP(J113,INDIRECT(SUBSTITUTE(SUBSTITUTE(SUBSTITUTE(I113,"/","_"),"-","Y")," ","X")),INDIRECT(SUBSTITUTE(SUBSTITUTE(SUBSTITUTE(I113,"/","_"),"-","Y")," ","X"))))</f>
        <v>#REF!</v>
      </c>
      <c r="W113" s="222">
        <f t="shared" ca="1" si="24"/>
        <v>-1</v>
      </c>
      <c r="X113" s="167" t="e">
        <f t="shared" ca="1" si="36"/>
        <v>#REF!</v>
      </c>
      <c r="Y113" s="167" t="str">
        <f t="shared" si="37"/>
        <v/>
      </c>
      <c r="Z113" s="167" t="str">
        <f t="shared" ca="1" si="25"/>
        <v/>
      </c>
      <c r="AA113" s="167" t="str">
        <f t="shared" ca="1" si="38"/>
        <v/>
      </c>
      <c r="AB113" s="223" t="b">
        <f t="shared" si="39"/>
        <v>1</v>
      </c>
      <c r="AC113" s="223" t="b">
        <f t="shared" si="40"/>
        <v>1</v>
      </c>
      <c r="AD113" s="223" t="b">
        <f t="shared" si="41"/>
        <v>1</v>
      </c>
      <c r="AE113" s="223" t="b">
        <f t="shared" si="42"/>
        <v>1</v>
      </c>
      <c r="AF113" s="252" t="str">
        <f t="shared" ca="1" si="43"/>
        <v/>
      </c>
      <c r="AG113" s="420"/>
    </row>
    <row r="114" spans="1:33" x14ac:dyDescent="0.3">
      <c r="A114" s="260">
        <f t="shared" ca="1" si="26"/>
        <v>-1</v>
      </c>
      <c r="B114" s="261" t="str" cm="1">
        <f t="array" ref="B114">IF(NOT(ISNA(_xlfn.XLOOKUP(I114,T11_AusBerSort,T11_AusBerSort))),"A",IF(NOT(ISNA(VLOOKUP(I114,T11_EinBerSort,T11_EinBerSort))),"E",""))</f>
        <v/>
      </c>
      <c r="C114" s="265" t="s">
        <v>191</v>
      </c>
      <c r="D114" s="262">
        <f t="shared" si="44"/>
        <v>101</v>
      </c>
      <c r="E114" s="260">
        <f t="shared" ca="1" si="5"/>
        <v>-1</v>
      </c>
      <c r="F114" s="18"/>
      <c r="G114" s="18"/>
      <c r="H114" s="18"/>
      <c r="I114" s="18"/>
      <c r="J114" s="18"/>
      <c r="K114" s="21"/>
      <c r="M114" s="222" t="str">
        <f t="shared" si="27"/>
        <v>000000</v>
      </c>
      <c r="N114" s="222">
        <f t="shared" si="28"/>
        <v>0</v>
      </c>
      <c r="O114" s="222" t="b">
        <f t="shared" si="29"/>
        <v>1</v>
      </c>
      <c r="P114" s="222" t="b">
        <f t="shared" si="30"/>
        <v>1</v>
      </c>
      <c r="Q114" s="222" t="b">
        <f t="shared" si="31"/>
        <v>1</v>
      </c>
      <c r="R114" s="222" t="b">
        <f t="shared" si="32"/>
        <v>1</v>
      </c>
      <c r="S114" s="222" t="b">
        <f t="shared" si="33"/>
        <v>1</v>
      </c>
      <c r="T114" s="222" t="b">
        <f t="shared" si="34"/>
        <v>1</v>
      </c>
      <c r="U114" s="222" t="b">
        <f t="shared" si="35"/>
        <v>0</v>
      </c>
      <c r="V114" s="167" t="e" cm="1">
        <f t="array" aca="1" ref="V114" ca="1">IFERROR(_xlfn.XLOOKUP(J114,INDIRECT(SUBSTITUTE(SUBSTITUTE(SUBSTITUTE(I114,"/","_"),"-","Y")," ","X")),INDIRECT(SUBSTITUTE(SUBSTITUTE(SUBSTITUTE(I114,"/","_"),"-","Y")," ","X"))),_xlfn.XLOOKUP(J114,INDIRECT(SUBSTITUTE(SUBSTITUTE(SUBSTITUTE(I114,"/","_"),"-","Y")," ","X")),INDIRECT(SUBSTITUTE(SUBSTITUTE(SUBSTITUTE(I114,"/","_"),"-","Y")," ","X"))))</f>
        <v>#REF!</v>
      </c>
      <c r="W114" s="222">
        <f t="shared" ca="1" si="24"/>
        <v>-1</v>
      </c>
      <c r="X114" s="167" t="e">
        <f t="shared" ca="1" si="36"/>
        <v>#REF!</v>
      </c>
      <c r="Y114" s="167" t="str">
        <f t="shared" si="37"/>
        <v/>
      </c>
      <c r="Z114" s="167" t="str">
        <f t="shared" ca="1" si="25"/>
        <v/>
      </c>
      <c r="AA114" s="167" t="str">
        <f t="shared" ca="1" si="38"/>
        <v/>
      </c>
      <c r="AB114" s="223" t="b">
        <f t="shared" si="39"/>
        <v>1</v>
      </c>
      <c r="AC114" s="223" t="b">
        <f t="shared" si="40"/>
        <v>1</v>
      </c>
      <c r="AD114" s="223" t="b">
        <f t="shared" si="41"/>
        <v>1</v>
      </c>
      <c r="AE114" s="223" t="b">
        <f t="shared" si="42"/>
        <v>1</v>
      </c>
      <c r="AF114" s="252" t="str">
        <f t="shared" ca="1" si="43"/>
        <v/>
      </c>
      <c r="AG114" s="420"/>
    </row>
    <row r="115" spans="1:33" x14ac:dyDescent="0.3">
      <c r="A115" s="260">
        <f t="shared" ca="1" si="26"/>
        <v>-1</v>
      </c>
      <c r="B115" s="261" t="str" cm="1">
        <f t="array" ref="B115">IF(NOT(ISNA(_xlfn.XLOOKUP(I115,T11_AusBerSort,T11_AusBerSort))),"A",IF(NOT(ISNA(VLOOKUP(I115,T11_EinBerSort,T11_EinBerSort))),"E",""))</f>
        <v/>
      </c>
      <c r="C115" s="265" t="s">
        <v>191</v>
      </c>
      <c r="D115" s="262">
        <f t="shared" si="44"/>
        <v>102</v>
      </c>
      <c r="E115" s="260">
        <f t="shared" ca="1" si="5"/>
        <v>-1</v>
      </c>
      <c r="F115" s="18"/>
      <c r="G115" s="18"/>
      <c r="H115" s="18"/>
      <c r="I115" s="18"/>
      <c r="J115" s="18"/>
      <c r="K115" s="21"/>
      <c r="M115" s="222" t="str">
        <f t="shared" si="27"/>
        <v>000000</v>
      </c>
      <c r="N115" s="222">
        <f t="shared" si="28"/>
        <v>0</v>
      </c>
      <c r="O115" s="222" t="b">
        <f t="shared" si="29"/>
        <v>1</v>
      </c>
      <c r="P115" s="222" t="b">
        <f t="shared" si="30"/>
        <v>1</v>
      </c>
      <c r="Q115" s="222" t="b">
        <f t="shared" si="31"/>
        <v>1</v>
      </c>
      <c r="R115" s="222" t="b">
        <f t="shared" si="32"/>
        <v>1</v>
      </c>
      <c r="S115" s="222" t="b">
        <f t="shared" si="33"/>
        <v>1</v>
      </c>
      <c r="T115" s="222" t="b">
        <f t="shared" si="34"/>
        <v>1</v>
      </c>
      <c r="U115" s="222" t="b">
        <f t="shared" si="35"/>
        <v>0</v>
      </c>
      <c r="V115" s="167" t="e" cm="1">
        <f t="array" aca="1" ref="V115" ca="1">IFERROR(_xlfn.XLOOKUP(J115,INDIRECT(SUBSTITUTE(SUBSTITUTE(SUBSTITUTE(I115,"/","_"),"-","Y")," ","X")),INDIRECT(SUBSTITUTE(SUBSTITUTE(SUBSTITUTE(I115,"/","_"),"-","Y")," ","X"))),_xlfn.XLOOKUP(J115,INDIRECT(SUBSTITUTE(SUBSTITUTE(SUBSTITUTE(I115,"/","_"),"-","Y")," ","X")),INDIRECT(SUBSTITUTE(SUBSTITUTE(SUBSTITUTE(I115,"/","_"),"-","Y")," ","X"))))</f>
        <v>#REF!</v>
      </c>
      <c r="W115" s="222">
        <f t="shared" ca="1" si="24"/>
        <v>-1</v>
      </c>
      <c r="X115" s="167" t="e">
        <f t="shared" ca="1" si="36"/>
        <v>#REF!</v>
      </c>
      <c r="Y115" s="167" t="str">
        <f t="shared" si="37"/>
        <v/>
      </c>
      <c r="Z115" s="167" t="str">
        <f t="shared" ca="1" si="25"/>
        <v/>
      </c>
      <c r="AA115" s="167" t="str">
        <f t="shared" ca="1" si="38"/>
        <v/>
      </c>
      <c r="AB115" s="223" t="b">
        <f t="shared" si="39"/>
        <v>1</v>
      </c>
      <c r="AC115" s="223" t="b">
        <f t="shared" si="40"/>
        <v>1</v>
      </c>
      <c r="AD115" s="223" t="b">
        <f t="shared" si="41"/>
        <v>1</v>
      </c>
      <c r="AE115" s="223" t="b">
        <f t="shared" si="42"/>
        <v>1</v>
      </c>
      <c r="AF115" s="252" t="str">
        <f t="shared" ca="1" si="43"/>
        <v/>
      </c>
      <c r="AG115" s="420"/>
    </row>
    <row r="116" spans="1:33" x14ac:dyDescent="0.3">
      <c r="A116" s="260">
        <f t="shared" ca="1" si="26"/>
        <v>-1</v>
      </c>
      <c r="B116" s="261" t="str" cm="1">
        <f t="array" ref="B116">IF(NOT(ISNA(_xlfn.XLOOKUP(I116,T11_AusBerSort,T11_AusBerSort))),"A",IF(NOT(ISNA(VLOOKUP(I116,T11_EinBerSort,T11_EinBerSort))),"E",""))</f>
        <v/>
      </c>
      <c r="C116" s="265" t="s">
        <v>191</v>
      </c>
      <c r="D116" s="262">
        <f t="shared" si="44"/>
        <v>103</v>
      </c>
      <c r="E116" s="260">
        <f t="shared" ca="1" si="5"/>
        <v>-1</v>
      </c>
      <c r="F116" s="18"/>
      <c r="G116" s="18"/>
      <c r="H116" s="18"/>
      <c r="I116" s="18"/>
      <c r="J116" s="18"/>
      <c r="K116" s="21"/>
      <c r="M116" s="222" t="str">
        <f t="shared" si="27"/>
        <v>000000</v>
      </c>
      <c r="N116" s="222">
        <f t="shared" si="28"/>
        <v>0</v>
      </c>
      <c r="O116" s="222" t="b">
        <f t="shared" si="29"/>
        <v>1</v>
      </c>
      <c r="P116" s="222" t="b">
        <f t="shared" si="30"/>
        <v>1</v>
      </c>
      <c r="Q116" s="222" t="b">
        <f t="shared" si="31"/>
        <v>1</v>
      </c>
      <c r="R116" s="222" t="b">
        <f t="shared" si="32"/>
        <v>1</v>
      </c>
      <c r="S116" s="222" t="b">
        <f t="shared" si="33"/>
        <v>1</v>
      </c>
      <c r="T116" s="222" t="b">
        <f t="shared" si="34"/>
        <v>1</v>
      </c>
      <c r="U116" s="222" t="b">
        <f t="shared" si="35"/>
        <v>0</v>
      </c>
      <c r="V116" s="167" t="e" cm="1">
        <f t="array" aca="1" ref="V116" ca="1">IFERROR(_xlfn.XLOOKUP(J116,INDIRECT(SUBSTITUTE(SUBSTITUTE(SUBSTITUTE(I116,"/","_"),"-","Y")," ","X")),INDIRECT(SUBSTITUTE(SUBSTITUTE(SUBSTITUTE(I116,"/","_"),"-","Y")," ","X"))),_xlfn.XLOOKUP(J116,INDIRECT(SUBSTITUTE(SUBSTITUTE(SUBSTITUTE(I116,"/","_"),"-","Y")," ","X")),INDIRECT(SUBSTITUTE(SUBSTITUTE(SUBSTITUTE(I116,"/","_"),"-","Y")," ","X"))))</f>
        <v>#REF!</v>
      </c>
      <c r="W116" s="222">
        <f t="shared" ca="1" si="24"/>
        <v>-1</v>
      </c>
      <c r="X116" s="167" t="e">
        <f t="shared" ca="1" si="36"/>
        <v>#REF!</v>
      </c>
      <c r="Y116" s="167" t="str">
        <f t="shared" si="37"/>
        <v/>
      </c>
      <c r="Z116" s="167" t="str">
        <f t="shared" ca="1" si="25"/>
        <v/>
      </c>
      <c r="AA116" s="167" t="str">
        <f t="shared" ca="1" si="38"/>
        <v/>
      </c>
      <c r="AB116" s="223" t="b">
        <f t="shared" si="39"/>
        <v>1</v>
      </c>
      <c r="AC116" s="223" t="b">
        <f t="shared" si="40"/>
        <v>1</v>
      </c>
      <c r="AD116" s="223" t="b">
        <f t="shared" si="41"/>
        <v>1</v>
      </c>
      <c r="AE116" s="223" t="b">
        <f t="shared" si="42"/>
        <v>1</v>
      </c>
      <c r="AF116" s="252" t="str">
        <f t="shared" ca="1" si="43"/>
        <v/>
      </c>
      <c r="AG116" s="420"/>
    </row>
    <row r="117" spans="1:33" x14ac:dyDescent="0.3">
      <c r="A117" s="260">
        <f t="shared" ca="1" si="26"/>
        <v>-1</v>
      </c>
      <c r="B117" s="261" t="str" cm="1">
        <f t="array" ref="B117">IF(NOT(ISNA(_xlfn.XLOOKUP(I117,T11_AusBerSort,T11_AusBerSort))),"A",IF(NOT(ISNA(VLOOKUP(I117,T11_EinBerSort,T11_EinBerSort))),"E",""))</f>
        <v/>
      </c>
      <c r="C117" s="265" t="s">
        <v>191</v>
      </c>
      <c r="D117" s="262">
        <f t="shared" si="44"/>
        <v>104</v>
      </c>
      <c r="E117" s="260">
        <f t="shared" ca="1" si="5"/>
        <v>-1</v>
      </c>
      <c r="F117" s="18"/>
      <c r="G117" s="18"/>
      <c r="H117" s="18"/>
      <c r="I117" s="18"/>
      <c r="J117" s="18"/>
      <c r="K117" s="21"/>
      <c r="M117" s="222" t="str">
        <f t="shared" si="27"/>
        <v>000000</v>
      </c>
      <c r="N117" s="222">
        <f t="shared" si="28"/>
        <v>0</v>
      </c>
      <c r="O117" s="222" t="b">
        <f t="shared" si="29"/>
        <v>1</v>
      </c>
      <c r="P117" s="222" t="b">
        <f t="shared" si="30"/>
        <v>1</v>
      </c>
      <c r="Q117" s="222" t="b">
        <f t="shared" si="31"/>
        <v>1</v>
      </c>
      <c r="R117" s="222" t="b">
        <f t="shared" si="32"/>
        <v>1</v>
      </c>
      <c r="S117" s="222" t="b">
        <f t="shared" si="33"/>
        <v>1</v>
      </c>
      <c r="T117" s="222" t="b">
        <f t="shared" si="34"/>
        <v>1</v>
      </c>
      <c r="U117" s="222" t="b">
        <f t="shared" si="35"/>
        <v>0</v>
      </c>
      <c r="V117" s="167" t="e" cm="1">
        <f t="array" aca="1" ref="V117" ca="1">IFERROR(_xlfn.XLOOKUP(J117,INDIRECT(SUBSTITUTE(SUBSTITUTE(SUBSTITUTE(I117,"/","_"),"-","Y")," ","X")),INDIRECT(SUBSTITUTE(SUBSTITUTE(SUBSTITUTE(I117,"/","_"),"-","Y")," ","X"))),_xlfn.XLOOKUP(J117,INDIRECT(SUBSTITUTE(SUBSTITUTE(SUBSTITUTE(I117,"/","_"),"-","Y")," ","X")),INDIRECT(SUBSTITUTE(SUBSTITUTE(SUBSTITUTE(I117,"/","_"),"-","Y")," ","X"))))</f>
        <v>#REF!</v>
      </c>
      <c r="W117" s="222">
        <f t="shared" ca="1" si="24"/>
        <v>-1</v>
      </c>
      <c r="X117" s="167" t="e">
        <f t="shared" ca="1" si="36"/>
        <v>#REF!</v>
      </c>
      <c r="Y117" s="167" t="str">
        <f t="shared" si="37"/>
        <v/>
      </c>
      <c r="Z117" s="167" t="str">
        <f t="shared" ca="1" si="25"/>
        <v/>
      </c>
      <c r="AA117" s="167" t="str">
        <f t="shared" ca="1" si="38"/>
        <v/>
      </c>
      <c r="AB117" s="223" t="b">
        <f t="shared" si="39"/>
        <v>1</v>
      </c>
      <c r="AC117" s="223" t="b">
        <f t="shared" si="40"/>
        <v>1</v>
      </c>
      <c r="AD117" s="223" t="b">
        <f t="shared" si="41"/>
        <v>1</v>
      </c>
      <c r="AE117" s="223" t="b">
        <f t="shared" si="42"/>
        <v>1</v>
      </c>
      <c r="AF117" s="252" t="str">
        <f t="shared" ca="1" si="43"/>
        <v/>
      </c>
      <c r="AG117" s="420"/>
    </row>
    <row r="118" spans="1:33" x14ac:dyDescent="0.3">
      <c r="A118" s="260">
        <f t="shared" ca="1" si="26"/>
        <v>-1</v>
      </c>
      <c r="B118" s="261" t="str" cm="1">
        <f t="array" ref="B118">IF(NOT(ISNA(_xlfn.XLOOKUP(I118,T11_AusBerSort,T11_AusBerSort))),"A",IF(NOT(ISNA(VLOOKUP(I118,T11_EinBerSort,T11_EinBerSort))),"E",""))</f>
        <v/>
      </c>
      <c r="C118" s="265" t="s">
        <v>191</v>
      </c>
      <c r="D118" s="262">
        <f t="shared" si="44"/>
        <v>105</v>
      </c>
      <c r="E118" s="260">
        <f t="shared" ca="1" si="5"/>
        <v>-1</v>
      </c>
      <c r="F118" s="18"/>
      <c r="G118" s="18"/>
      <c r="H118" s="18"/>
      <c r="I118" s="18"/>
      <c r="J118" s="18"/>
      <c r="K118" s="21"/>
      <c r="M118" s="222" t="str">
        <f t="shared" si="27"/>
        <v>000000</v>
      </c>
      <c r="N118" s="222">
        <f t="shared" si="28"/>
        <v>0</v>
      </c>
      <c r="O118" s="222" t="b">
        <f t="shared" si="29"/>
        <v>1</v>
      </c>
      <c r="P118" s="222" t="b">
        <f t="shared" si="30"/>
        <v>1</v>
      </c>
      <c r="Q118" s="222" t="b">
        <f t="shared" si="31"/>
        <v>1</v>
      </c>
      <c r="R118" s="222" t="b">
        <f t="shared" si="32"/>
        <v>1</v>
      </c>
      <c r="S118" s="222" t="b">
        <f t="shared" si="33"/>
        <v>1</v>
      </c>
      <c r="T118" s="222" t="b">
        <f t="shared" si="34"/>
        <v>1</v>
      </c>
      <c r="U118" s="222" t="b">
        <f t="shared" si="35"/>
        <v>0</v>
      </c>
      <c r="V118" s="167" t="e" cm="1">
        <f t="array" aca="1" ref="V118" ca="1">IFERROR(_xlfn.XLOOKUP(J118,INDIRECT(SUBSTITUTE(SUBSTITUTE(SUBSTITUTE(I118,"/","_"),"-","Y")," ","X")),INDIRECT(SUBSTITUTE(SUBSTITUTE(SUBSTITUTE(I118,"/","_"),"-","Y")," ","X"))),_xlfn.XLOOKUP(J118,INDIRECT(SUBSTITUTE(SUBSTITUTE(SUBSTITUTE(I118,"/","_"),"-","Y")," ","X")),INDIRECT(SUBSTITUTE(SUBSTITUTE(SUBSTITUTE(I118,"/","_"),"-","Y")," ","X"))))</f>
        <v>#REF!</v>
      </c>
      <c r="W118" s="222">
        <f t="shared" ca="1" si="24"/>
        <v>-1</v>
      </c>
      <c r="X118" s="167" t="e">
        <f t="shared" ca="1" si="36"/>
        <v>#REF!</v>
      </c>
      <c r="Y118" s="167" t="str">
        <f t="shared" si="37"/>
        <v/>
      </c>
      <c r="Z118" s="167" t="str">
        <f t="shared" ca="1" si="25"/>
        <v/>
      </c>
      <c r="AA118" s="167" t="str">
        <f t="shared" ca="1" si="38"/>
        <v/>
      </c>
      <c r="AB118" s="223" t="b">
        <f t="shared" si="39"/>
        <v>1</v>
      </c>
      <c r="AC118" s="223" t="b">
        <f t="shared" si="40"/>
        <v>1</v>
      </c>
      <c r="AD118" s="223" t="b">
        <f t="shared" si="41"/>
        <v>1</v>
      </c>
      <c r="AE118" s="223" t="b">
        <f t="shared" si="42"/>
        <v>1</v>
      </c>
      <c r="AF118" s="252" t="str">
        <f t="shared" ca="1" si="43"/>
        <v/>
      </c>
      <c r="AG118" s="420"/>
    </row>
    <row r="119" spans="1:33" x14ac:dyDescent="0.3">
      <c r="A119" s="260">
        <f t="shared" ca="1" si="26"/>
        <v>-1</v>
      </c>
      <c r="B119" s="261" t="str" cm="1">
        <f t="array" ref="B119">IF(NOT(ISNA(_xlfn.XLOOKUP(I119,T11_AusBerSort,T11_AusBerSort))),"A",IF(NOT(ISNA(VLOOKUP(I119,T11_EinBerSort,T11_EinBerSort))),"E",""))</f>
        <v/>
      </c>
      <c r="C119" s="265" t="s">
        <v>191</v>
      </c>
      <c r="D119" s="262">
        <f t="shared" si="44"/>
        <v>106</v>
      </c>
      <c r="E119" s="260">
        <f t="shared" ca="1" si="5"/>
        <v>-1</v>
      </c>
      <c r="F119" s="18"/>
      <c r="G119" s="18"/>
      <c r="H119" s="18"/>
      <c r="I119" s="18"/>
      <c r="J119" s="18"/>
      <c r="K119" s="21"/>
      <c r="M119" s="222" t="str">
        <f t="shared" si="27"/>
        <v>000000</v>
      </c>
      <c r="N119" s="222">
        <f t="shared" si="28"/>
        <v>0</v>
      </c>
      <c r="O119" s="222" t="b">
        <f t="shared" si="29"/>
        <v>1</v>
      </c>
      <c r="P119" s="222" t="b">
        <f t="shared" si="30"/>
        <v>1</v>
      </c>
      <c r="Q119" s="222" t="b">
        <f t="shared" si="31"/>
        <v>1</v>
      </c>
      <c r="R119" s="222" t="b">
        <f t="shared" si="32"/>
        <v>1</v>
      </c>
      <c r="S119" s="222" t="b">
        <f t="shared" si="33"/>
        <v>1</v>
      </c>
      <c r="T119" s="222" t="b">
        <f t="shared" si="34"/>
        <v>1</v>
      </c>
      <c r="U119" s="222" t="b">
        <f t="shared" si="35"/>
        <v>0</v>
      </c>
      <c r="V119" s="167" t="e" cm="1">
        <f t="array" aca="1" ref="V119" ca="1">IFERROR(_xlfn.XLOOKUP(J119,INDIRECT(SUBSTITUTE(SUBSTITUTE(SUBSTITUTE(I119,"/","_"),"-","Y")," ","X")),INDIRECT(SUBSTITUTE(SUBSTITUTE(SUBSTITUTE(I119,"/","_"),"-","Y")," ","X"))),_xlfn.XLOOKUP(J119,INDIRECT(SUBSTITUTE(SUBSTITUTE(SUBSTITUTE(I119,"/","_"),"-","Y")," ","X")),INDIRECT(SUBSTITUTE(SUBSTITUTE(SUBSTITUTE(I119,"/","_"),"-","Y")," ","X"))))</f>
        <v>#REF!</v>
      </c>
      <c r="W119" s="222">
        <f t="shared" ca="1" si="24"/>
        <v>-1</v>
      </c>
      <c r="X119" s="167" t="e">
        <f t="shared" ca="1" si="36"/>
        <v>#REF!</v>
      </c>
      <c r="Y119" s="167" t="str">
        <f t="shared" si="37"/>
        <v/>
      </c>
      <c r="Z119" s="167" t="str">
        <f t="shared" ca="1" si="25"/>
        <v/>
      </c>
      <c r="AA119" s="167" t="str">
        <f t="shared" ca="1" si="38"/>
        <v/>
      </c>
      <c r="AB119" s="223" t="b">
        <f t="shared" si="39"/>
        <v>1</v>
      </c>
      <c r="AC119" s="223" t="b">
        <f t="shared" si="40"/>
        <v>1</v>
      </c>
      <c r="AD119" s="223" t="b">
        <f t="shared" si="41"/>
        <v>1</v>
      </c>
      <c r="AE119" s="223" t="b">
        <f t="shared" si="42"/>
        <v>1</v>
      </c>
      <c r="AF119" s="252" t="str">
        <f t="shared" ca="1" si="43"/>
        <v/>
      </c>
      <c r="AG119" s="420"/>
    </row>
    <row r="120" spans="1:33" x14ac:dyDescent="0.3">
      <c r="A120" s="260">
        <f t="shared" ca="1" si="26"/>
        <v>-1</v>
      </c>
      <c r="B120" s="261" t="str" cm="1">
        <f t="array" ref="B120">IF(NOT(ISNA(_xlfn.XLOOKUP(I120,T11_AusBerSort,T11_AusBerSort))),"A",IF(NOT(ISNA(VLOOKUP(I120,T11_EinBerSort,T11_EinBerSort))),"E",""))</f>
        <v/>
      </c>
      <c r="C120" s="265" t="s">
        <v>191</v>
      </c>
      <c r="D120" s="262">
        <f t="shared" si="44"/>
        <v>107</v>
      </c>
      <c r="E120" s="260">
        <f t="shared" ca="1" si="5"/>
        <v>-1</v>
      </c>
      <c r="F120" s="18"/>
      <c r="G120" s="18"/>
      <c r="H120" s="18"/>
      <c r="I120" s="18"/>
      <c r="J120" s="18"/>
      <c r="K120" s="21"/>
      <c r="M120" s="222" t="str">
        <f t="shared" si="27"/>
        <v>000000</v>
      </c>
      <c r="N120" s="222">
        <f t="shared" si="28"/>
        <v>0</v>
      </c>
      <c r="O120" s="222" t="b">
        <f t="shared" si="29"/>
        <v>1</v>
      </c>
      <c r="P120" s="222" t="b">
        <f t="shared" si="30"/>
        <v>1</v>
      </c>
      <c r="Q120" s="222" t="b">
        <f t="shared" si="31"/>
        <v>1</v>
      </c>
      <c r="R120" s="222" t="b">
        <f t="shared" si="32"/>
        <v>1</v>
      </c>
      <c r="S120" s="222" t="b">
        <f t="shared" si="33"/>
        <v>1</v>
      </c>
      <c r="T120" s="222" t="b">
        <f t="shared" si="34"/>
        <v>1</v>
      </c>
      <c r="U120" s="222" t="b">
        <f t="shared" si="35"/>
        <v>0</v>
      </c>
      <c r="V120" s="167" t="e" cm="1">
        <f t="array" aca="1" ref="V120" ca="1">IFERROR(_xlfn.XLOOKUP(J120,INDIRECT(SUBSTITUTE(SUBSTITUTE(SUBSTITUTE(I120,"/","_"),"-","Y")," ","X")),INDIRECT(SUBSTITUTE(SUBSTITUTE(SUBSTITUTE(I120,"/","_"),"-","Y")," ","X"))),_xlfn.XLOOKUP(J120,INDIRECT(SUBSTITUTE(SUBSTITUTE(SUBSTITUTE(I120,"/","_"),"-","Y")," ","X")),INDIRECT(SUBSTITUTE(SUBSTITUTE(SUBSTITUTE(I120,"/","_"),"-","Y")," ","X"))))</f>
        <v>#REF!</v>
      </c>
      <c r="W120" s="222">
        <f t="shared" ca="1" si="24"/>
        <v>-1</v>
      </c>
      <c r="X120" s="167" t="e">
        <f t="shared" ca="1" si="36"/>
        <v>#REF!</v>
      </c>
      <c r="Y120" s="167" t="str">
        <f t="shared" si="37"/>
        <v/>
      </c>
      <c r="Z120" s="167" t="str">
        <f t="shared" ca="1" si="25"/>
        <v/>
      </c>
      <c r="AA120" s="167" t="str">
        <f t="shared" ca="1" si="38"/>
        <v/>
      </c>
      <c r="AB120" s="223" t="b">
        <f t="shared" si="39"/>
        <v>1</v>
      </c>
      <c r="AC120" s="223" t="b">
        <f t="shared" si="40"/>
        <v>1</v>
      </c>
      <c r="AD120" s="223" t="b">
        <f t="shared" si="41"/>
        <v>1</v>
      </c>
      <c r="AE120" s="223" t="b">
        <f t="shared" si="42"/>
        <v>1</v>
      </c>
      <c r="AF120" s="252" t="str">
        <f t="shared" ca="1" si="43"/>
        <v/>
      </c>
      <c r="AG120" s="420"/>
    </row>
    <row r="121" spans="1:33" x14ac:dyDescent="0.3">
      <c r="A121" s="260">
        <f t="shared" ca="1" si="26"/>
        <v>-1</v>
      </c>
      <c r="B121" s="261" t="str" cm="1">
        <f t="array" ref="B121">IF(NOT(ISNA(_xlfn.XLOOKUP(I121,T11_AusBerSort,T11_AusBerSort))),"A",IF(NOT(ISNA(VLOOKUP(I121,T11_EinBerSort,T11_EinBerSort))),"E",""))</f>
        <v/>
      </c>
      <c r="C121" s="265" t="s">
        <v>191</v>
      </c>
      <c r="D121" s="262">
        <f t="shared" si="44"/>
        <v>108</v>
      </c>
      <c r="E121" s="260">
        <f t="shared" ca="1" si="5"/>
        <v>-1</v>
      </c>
      <c r="F121" s="18"/>
      <c r="G121" s="18"/>
      <c r="H121" s="18"/>
      <c r="I121" s="18"/>
      <c r="J121" s="18"/>
      <c r="K121" s="21"/>
      <c r="M121" s="222" t="str">
        <f t="shared" si="27"/>
        <v>000000</v>
      </c>
      <c r="N121" s="222">
        <f t="shared" si="28"/>
        <v>0</v>
      </c>
      <c r="O121" s="222" t="b">
        <f t="shared" si="29"/>
        <v>1</v>
      </c>
      <c r="P121" s="222" t="b">
        <f t="shared" si="30"/>
        <v>1</v>
      </c>
      <c r="Q121" s="222" t="b">
        <f t="shared" si="31"/>
        <v>1</v>
      </c>
      <c r="R121" s="222" t="b">
        <f t="shared" si="32"/>
        <v>1</v>
      </c>
      <c r="S121" s="222" t="b">
        <f t="shared" si="33"/>
        <v>1</v>
      </c>
      <c r="T121" s="222" t="b">
        <f t="shared" si="34"/>
        <v>1</v>
      </c>
      <c r="U121" s="222" t="b">
        <f t="shared" si="35"/>
        <v>0</v>
      </c>
      <c r="V121" s="167" t="e" cm="1">
        <f t="array" aca="1" ref="V121" ca="1">IFERROR(_xlfn.XLOOKUP(J121,INDIRECT(SUBSTITUTE(SUBSTITUTE(SUBSTITUTE(I121,"/","_"),"-","Y")," ","X")),INDIRECT(SUBSTITUTE(SUBSTITUTE(SUBSTITUTE(I121,"/","_"),"-","Y")," ","X"))),_xlfn.XLOOKUP(J121,INDIRECT(SUBSTITUTE(SUBSTITUTE(SUBSTITUTE(I121,"/","_"),"-","Y")," ","X")),INDIRECT(SUBSTITUTE(SUBSTITUTE(SUBSTITUTE(I121,"/","_"),"-","Y")," ","X"))))</f>
        <v>#REF!</v>
      </c>
      <c r="W121" s="222">
        <f t="shared" ca="1" si="24"/>
        <v>-1</v>
      </c>
      <c r="X121" s="167" t="e">
        <f t="shared" ca="1" si="36"/>
        <v>#REF!</v>
      </c>
      <c r="Y121" s="167" t="str">
        <f t="shared" si="37"/>
        <v/>
      </c>
      <c r="Z121" s="167" t="str">
        <f t="shared" ca="1" si="25"/>
        <v/>
      </c>
      <c r="AA121" s="167" t="str">
        <f t="shared" ca="1" si="38"/>
        <v/>
      </c>
      <c r="AB121" s="223" t="b">
        <f t="shared" si="39"/>
        <v>1</v>
      </c>
      <c r="AC121" s="223" t="b">
        <f t="shared" si="40"/>
        <v>1</v>
      </c>
      <c r="AD121" s="223" t="b">
        <f t="shared" si="41"/>
        <v>1</v>
      </c>
      <c r="AE121" s="223" t="b">
        <f t="shared" si="42"/>
        <v>1</v>
      </c>
      <c r="AF121" s="252" t="str">
        <f t="shared" ca="1" si="43"/>
        <v/>
      </c>
      <c r="AG121" s="420"/>
    </row>
    <row r="122" spans="1:33" x14ac:dyDescent="0.3">
      <c r="A122" s="260">
        <f t="shared" ca="1" si="26"/>
        <v>-1</v>
      </c>
      <c r="B122" s="261" t="str" cm="1">
        <f t="array" ref="B122">IF(NOT(ISNA(_xlfn.XLOOKUP(I122,T11_AusBerSort,T11_AusBerSort))),"A",IF(NOT(ISNA(VLOOKUP(I122,T11_EinBerSort,T11_EinBerSort))),"E",""))</f>
        <v/>
      </c>
      <c r="C122" s="265" t="s">
        <v>191</v>
      </c>
      <c r="D122" s="262">
        <f t="shared" si="44"/>
        <v>109</v>
      </c>
      <c r="E122" s="260">
        <f t="shared" ca="1" si="5"/>
        <v>-1</v>
      </c>
      <c r="F122" s="18"/>
      <c r="G122" s="18"/>
      <c r="H122" s="18"/>
      <c r="I122" s="18"/>
      <c r="J122" s="18"/>
      <c r="K122" s="21"/>
      <c r="M122" s="222" t="str">
        <f t="shared" si="27"/>
        <v>000000</v>
      </c>
      <c r="N122" s="222">
        <f t="shared" si="28"/>
        <v>0</v>
      </c>
      <c r="O122" s="222" t="b">
        <f t="shared" si="29"/>
        <v>1</v>
      </c>
      <c r="P122" s="222" t="b">
        <f t="shared" si="30"/>
        <v>1</v>
      </c>
      <c r="Q122" s="222" t="b">
        <f t="shared" si="31"/>
        <v>1</v>
      </c>
      <c r="R122" s="222" t="b">
        <f t="shared" si="32"/>
        <v>1</v>
      </c>
      <c r="S122" s="222" t="b">
        <f t="shared" si="33"/>
        <v>1</v>
      </c>
      <c r="T122" s="222" t="b">
        <f t="shared" si="34"/>
        <v>1</v>
      </c>
      <c r="U122" s="222" t="b">
        <f t="shared" si="35"/>
        <v>0</v>
      </c>
      <c r="V122" s="167" t="e" cm="1">
        <f t="array" aca="1" ref="V122" ca="1">IFERROR(_xlfn.XLOOKUP(J122,INDIRECT(SUBSTITUTE(SUBSTITUTE(SUBSTITUTE(I122,"/","_"),"-","Y")," ","X")),INDIRECT(SUBSTITUTE(SUBSTITUTE(SUBSTITUTE(I122,"/","_"),"-","Y")," ","X"))),_xlfn.XLOOKUP(J122,INDIRECT(SUBSTITUTE(SUBSTITUTE(SUBSTITUTE(I122,"/","_"),"-","Y")," ","X")),INDIRECT(SUBSTITUTE(SUBSTITUTE(SUBSTITUTE(I122,"/","_"),"-","Y")," ","X"))))</f>
        <v>#REF!</v>
      </c>
      <c r="W122" s="222">
        <f t="shared" ca="1" si="24"/>
        <v>-1</v>
      </c>
      <c r="X122" s="167" t="e">
        <f t="shared" ca="1" si="36"/>
        <v>#REF!</v>
      </c>
      <c r="Y122" s="167" t="str">
        <f t="shared" si="37"/>
        <v/>
      </c>
      <c r="Z122" s="167" t="str">
        <f t="shared" ca="1" si="25"/>
        <v/>
      </c>
      <c r="AA122" s="167" t="str">
        <f t="shared" ca="1" si="38"/>
        <v/>
      </c>
      <c r="AB122" s="223" t="b">
        <f t="shared" si="39"/>
        <v>1</v>
      </c>
      <c r="AC122" s="223" t="b">
        <f t="shared" si="40"/>
        <v>1</v>
      </c>
      <c r="AD122" s="223" t="b">
        <f t="shared" si="41"/>
        <v>1</v>
      </c>
      <c r="AE122" s="223" t="b">
        <f t="shared" si="42"/>
        <v>1</v>
      </c>
      <c r="AF122" s="252" t="str">
        <f t="shared" ca="1" si="43"/>
        <v/>
      </c>
      <c r="AG122" s="420"/>
    </row>
    <row r="123" spans="1:33" x14ac:dyDescent="0.3">
      <c r="A123" s="260">
        <f t="shared" ca="1" si="26"/>
        <v>-1</v>
      </c>
      <c r="B123" s="261" t="str" cm="1">
        <f t="array" ref="B123">IF(NOT(ISNA(_xlfn.XLOOKUP(I123,T11_AusBerSort,T11_AusBerSort))),"A",IF(NOT(ISNA(VLOOKUP(I123,T11_EinBerSort,T11_EinBerSort))),"E",""))</f>
        <v/>
      </c>
      <c r="C123" s="265" t="s">
        <v>191</v>
      </c>
      <c r="D123" s="262">
        <f t="shared" si="44"/>
        <v>110</v>
      </c>
      <c r="E123" s="260">
        <f t="shared" ca="1" si="5"/>
        <v>-1</v>
      </c>
      <c r="F123" s="18"/>
      <c r="G123" s="18"/>
      <c r="H123" s="18"/>
      <c r="I123" s="18"/>
      <c r="J123" s="18"/>
      <c r="K123" s="21"/>
      <c r="M123" s="222" t="str">
        <f t="shared" si="27"/>
        <v>000000</v>
      </c>
      <c r="N123" s="222">
        <f t="shared" si="28"/>
        <v>0</v>
      </c>
      <c r="O123" s="222" t="b">
        <f t="shared" si="29"/>
        <v>1</v>
      </c>
      <c r="P123" s="222" t="b">
        <f t="shared" si="30"/>
        <v>1</v>
      </c>
      <c r="Q123" s="222" t="b">
        <f t="shared" si="31"/>
        <v>1</v>
      </c>
      <c r="R123" s="222" t="b">
        <f t="shared" si="32"/>
        <v>1</v>
      </c>
      <c r="S123" s="222" t="b">
        <f t="shared" si="33"/>
        <v>1</v>
      </c>
      <c r="T123" s="222" t="b">
        <f t="shared" si="34"/>
        <v>1</v>
      </c>
      <c r="U123" s="222" t="b">
        <f t="shared" si="35"/>
        <v>0</v>
      </c>
      <c r="V123" s="167" t="e" cm="1">
        <f t="array" aca="1" ref="V123" ca="1">IFERROR(_xlfn.XLOOKUP(J123,INDIRECT(SUBSTITUTE(SUBSTITUTE(SUBSTITUTE(I123,"/","_"),"-","Y")," ","X")),INDIRECT(SUBSTITUTE(SUBSTITUTE(SUBSTITUTE(I123,"/","_"),"-","Y")," ","X"))),_xlfn.XLOOKUP(J123,INDIRECT(SUBSTITUTE(SUBSTITUTE(SUBSTITUTE(I123,"/","_"),"-","Y")," ","X")),INDIRECT(SUBSTITUTE(SUBSTITUTE(SUBSTITUTE(I123,"/","_"),"-","Y")," ","X"))))</f>
        <v>#REF!</v>
      </c>
      <c r="W123" s="222">
        <f t="shared" ca="1" si="24"/>
        <v>-1</v>
      </c>
      <c r="X123" s="167" t="e">
        <f t="shared" ca="1" si="36"/>
        <v>#REF!</v>
      </c>
      <c r="Y123" s="167" t="str">
        <f t="shared" si="37"/>
        <v/>
      </c>
      <c r="Z123" s="167" t="str">
        <f t="shared" ca="1" si="25"/>
        <v/>
      </c>
      <c r="AA123" s="167" t="str">
        <f t="shared" ca="1" si="38"/>
        <v/>
      </c>
      <c r="AB123" s="223" t="b">
        <f t="shared" si="39"/>
        <v>1</v>
      </c>
      <c r="AC123" s="223" t="b">
        <f t="shared" si="40"/>
        <v>1</v>
      </c>
      <c r="AD123" s="223" t="b">
        <f t="shared" si="41"/>
        <v>1</v>
      </c>
      <c r="AE123" s="223" t="b">
        <f t="shared" si="42"/>
        <v>1</v>
      </c>
      <c r="AF123" s="252" t="str">
        <f t="shared" ca="1" si="43"/>
        <v/>
      </c>
      <c r="AG123" s="420"/>
    </row>
    <row r="124" spans="1:33" x14ac:dyDescent="0.3">
      <c r="A124" s="260">
        <f t="shared" ca="1" si="26"/>
        <v>-1</v>
      </c>
      <c r="B124" s="261" t="str" cm="1">
        <f t="array" ref="B124">IF(NOT(ISNA(_xlfn.XLOOKUP(I124,T11_AusBerSort,T11_AusBerSort))),"A",IF(NOT(ISNA(VLOOKUP(I124,T11_EinBerSort,T11_EinBerSort))),"E",""))</f>
        <v/>
      </c>
      <c r="C124" s="265" t="s">
        <v>191</v>
      </c>
      <c r="D124" s="262">
        <f t="shared" si="44"/>
        <v>111</v>
      </c>
      <c r="E124" s="260">
        <f t="shared" ca="1" si="5"/>
        <v>-1</v>
      </c>
      <c r="F124" s="18"/>
      <c r="G124" s="18"/>
      <c r="H124" s="18"/>
      <c r="I124" s="18"/>
      <c r="J124" s="18"/>
      <c r="K124" s="21"/>
      <c r="M124" s="222" t="str">
        <f t="shared" si="27"/>
        <v>000000</v>
      </c>
      <c r="N124" s="222">
        <f t="shared" si="28"/>
        <v>0</v>
      </c>
      <c r="O124" s="222" t="b">
        <f t="shared" si="29"/>
        <v>1</v>
      </c>
      <c r="P124" s="222" t="b">
        <f t="shared" si="30"/>
        <v>1</v>
      </c>
      <c r="Q124" s="222" t="b">
        <f t="shared" si="31"/>
        <v>1</v>
      </c>
      <c r="R124" s="222" t="b">
        <f t="shared" si="32"/>
        <v>1</v>
      </c>
      <c r="S124" s="222" t="b">
        <f t="shared" si="33"/>
        <v>1</v>
      </c>
      <c r="T124" s="222" t="b">
        <f t="shared" si="34"/>
        <v>1</v>
      </c>
      <c r="U124" s="222" t="b">
        <f t="shared" si="35"/>
        <v>0</v>
      </c>
      <c r="V124" s="167" t="e" cm="1">
        <f t="array" aca="1" ref="V124" ca="1">IFERROR(_xlfn.XLOOKUP(J124,INDIRECT(SUBSTITUTE(SUBSTITUTE(SUBSTITUTE(I124,"/","_"),"-","Y")," ","X")),INDIRECT(SUBSTITUTE(SUBSTITUTE(SUBSTITUTE(I124,"/","_"),"-","Y")," ","X"))),_xlfn.XLOOKUP(J124,INDIRECT(SUBSTITUTE(SUBSTITUTE(SUBSTITUTE(I124,"/","_"),"-","Y")," ","X")),INDIRECT(SUBSTITUTE(SUBSTITUTE(SUBSTITUTE(I124,"/","_"),"-","Y")," ","X"))))</f>
        <v>#REF!</v>
      </c>
      <c r="W124" s="222">
        <f t="shared" ca="1" si="24"/>
        <v>-1</v>
      </c>
      <c r="X124" s="167" t="e">
        <f t="shared" ca="1" si="36"/>
        <v>#REF!</v>
      </c>
      <c r="Y124" s="167" t="str">
        <f t="shared" si="37"/>
        <v/>
      </c>
      <c r="Z124" s="167" t="str">
        <f t="shared" ca="1" si="25"/>
        <v/>
      </c>
      <c r="AA124" s="167" t="str">
        <f t="shared" ca="1" si="38"/>
        <v/>
      </c>
      <c r="AB124" s="223" t="b">
        <f t="shared" si="39"/>
        <v>1</v>
      </c>
      <c r="AC124" s="223" t="b">
        <f t="shared" si="40"/>
        <v>1</v>
      </c>
      <c r="AD124" s="223" t="b">
        <f t="shared" si="41"/>
        <v>1</v>
      </c>
      <c r="AE124" s="223" t="b">
        <f t="shared" si="42"/>
        <v>1</v>
      </c>
      <c r="AF124" s="252" t="str">
        <f t="shared" ca="1" si="43"/>
        <v/>
      </c>
      <c r="AG124" s="420"/>
    </row>
    <row r="125" spans="1:33" x14ac:dyDescent="0.3">
      <c r="A125" s="260">
        <f t="shared" ca="1" si="26"/>
        <v>-1</v>
      </c>
      <c r="B125" s="261" t="str" cm="1">
        <f t="array" ref="B125">IF(NOT(ISNA(_xlfn.XLOOKUP(I125,T11_AusBerSort,T11_AusBerSort))),"A",IF(NOT(ISNA(VLOOKUP(I125,T11_EinBerSort,T11_EinBerSort))),"E",""))</f>
        <v/>
      </c>
      <c r="C125" s="265" t="s">
        <v>191</v>
      </c>
      <c r="D125" s="262">
        <f t="shared" si="44"/>
        <v>112</v>
      </c>
      <c r="E125" s="260">
        <f t="shared" ca="1" si="5"/>
        <v>-1</v>
      </c>
      <c r="F125" s="18"/>
      <c r="G125" s="18"/>
      <c r="H125" s="18"/>
      <c r="I125" s="18"/>
      <c r="J125" s="18"/>
      <c r="K125" s="21"/>
      <c r="M125" s="222" t="str">
        <f t="shared" si="27"/>
        <v>000000</v>
      </c>
      <c r="N125" s="222">
        <f t="shared" si="28"/>
        <v>0</v>
      </c>
      <c r="O125" s="222" t="b">
        <f t="shared" si="29"/>
        <v>1</v>
      </c>
      <c r="P125" s="222" t="b">
        <f t="shared" si="30"/>
        <v>1</v>
      </c>
      <c r="Q125" s="222" t="b">
        <f t="shared" si="31"/>
        <v>1</v>
      </c>
      <c r="R125" s="222" t="b">
        <f t="shared" si="32"/>
        <v>1</v>
      </c>
      <c r="S125" s="222" t="b">
        <f t="shared" si="33"/>
        <v>1</v>
      </c>
      <c r="T125" s="222" t="b">
        <f t="shared" si="34"/>
        <v>1</v>
      </c>
      <c r="U125" s="222" t="b">
        <f t="shared" si="35"/>
        <v>0</v>
      </c>
      <c r="V125" s="167" t="e" cm="1">
        <f t="array" aca="1" ref="V125" ca="1">IFERROR(_xlfn.XLOOKUP(J125,INDIRECT(SUBSTITUTE(SUBSTITUTE(SUBSTITUTE(I125,"/","_"),"-","Y")," ","X")),INDIRECT(SUBSTITUTE(SUBSTITUTE(SUBSTITUTE(I125,"/","_"),"-","Y")," ","X"))),_xlfn.XLOOKUP(J125,INDIRECT(SUBSTITUTE(SUBSTITUTE(SUBSTITUTE(I125,"/","_"),"-","Y")," ","X")),INDIRECT(SUBSTITUTE(SUBSTITUTE(SUBSTITUTE(I125,"/","_"),"-","Y")," ","X"))))</f>
        <v>#REF!</v>
      </c>
      <c r="W125" s="222">
        <f t="shared" ca="1" si="24"/>
        <v>-1</v>
      </c>
      <c r="X125" s="167" t="e">
        <f t="shared" ca="1" si="36"/>
        <v>#REF!</v>
      </c>
      <c r="Y125" s="167" t="str">
        <f t="shared" si="37"/>
        <v/>
      </c>
      <c r="Z125" s="167" t="str">
        <f t="shared" ca="1" si="25"/>
        <v/>
      </c>
      <c r="AA125" s="167" t="str">
        <f t="shared" ca="1" si="38"/>
        <v/>
      </c>
      <c r="AB125" s="223" t="b">
        <f t="shared" si="39"/>
        <v>1</v>
      </c>
      <c r="AC125" s="223" t="b">
        <f t="shared" si="40"/>
        <v>1</v>
      </c>
      <c r="AD125" s="223" t="b">
        <f t="shared" si="41"/>
        <v>1</v>
      </c>
      <c r="AE125" s="223" t="b">
        <f t="shared" si="42"/>
        <v>1</v>
      </c>
      <c r="AF125" s="252" t="str">
        <f t="shared" ca="1" si="43"/>
        <v/>
      </c>
      <c r="AG125" s="420"/>
    </row>
    <row r="126" spans="1:33" x14ac:dyDescent="0.3">
      <c r="A126" s="260">
        <f t="shared" ca="1" si="26"/>
        <v>-1</v>
      </c>
      <c r="B126" s="261" t="str" cm="1">
        <f t="array" ref="B126">IF(NOT(ISNA(_xlfn.XLOOKUP(I126,T11_AusBerSort,T11_AusBerSort))),"A",IF(NOT(ISNA(VLOOKUP(I126,T11_EinBerSort,T11_EinBerSort))),"E",""))</f>
        <v/>
      </c>
      <c r="C126" s="265" t="s">
        <v>191</v>
      </c>
      <c r="D126" s="262">
        <f t="shared" si="44"/>
        <v>113</v>
      </c>
      <c r="E126" s="260">
        <f t="shared" ca="1" si="5"/>
        <v>-1</v>
      </c>
      <c r="F126" s="18"/>
      <c r="G126" s="18"/>
      <c r="H126" s="18"/>
      <c r="I126" s="18"/>
      <c r="J126" s="18"/>
      <c r="K126" s="21"/>
      <c r="M126" s="222" t="str">
        <f t="shared" si="27"/>
        <v>000000</v>
      </c>
      <c r="N126" s="222">
        <f t="shared" si="28"/>
        <v>0</v>
      </c>
      <c r="O126" s="222" t="b">
        <f t="shared" si="29"/>
        <v>1</v>
      </c>
      <c r="P126" s="222" t="b">
        <f t="shared" si="30"/>
        <v>1</v>
      </c>
      <c r="Q126" s="222" t="b">
        <f t="shared" si="31"/>
        <v>1</v>
      </c>
      <c r="R126" s="222" t="b">
        <f t="shared" si="32"/>
        <v>1</v>
      </c>
      <c r="S126" s="222" t="b">
        <f t="shared" si="33"/>
        <v>1</v>
      </c>
      <c r="T126" s="222" t="b">
        <f t="shared" si="34"/>
        <v>1</v>
      </c>
      <c r="U126" s="222" t="b">
        <f t="shared" si="35"/>
        <v>0</v>
      </c>
      <c r="V126" s="167" t="e" cm="1">
        <f t="array" aca="1" ref="V126" ca="1">IFERROR(_xlfn.XLOOKUP(J126,INDIRECT(SUBSTITUTE(SUBSTITUTE(SUBSTITUTE(I126,"/","_"),"-","Y")," ","X")),INDIRECT(SUBSTITUTE(SUBSTITUTE(SUBSTITUTE(I126,"/","_"),"-","Y")," ","X"))),_xlfn.XLOOKUP(J126,INDIRECT(SUBSTITUTE(SUBSTITUTE(SUBSTITUTE(I126,"/","_"),"-","Y")," ","X")),INDIRECT(SUBSTITUTE(SUBSTITUTE(SUBSTITUTE(I126,"/","_"),"-","Y")," ","X"))))</f>
        <v>#REF!</v>
      </c>
      <c r="W126" s="222">
        <f t="shared" ca="1" si="24"/>
        <v>-1</v>
      </c>
      <c r="X126" s="167" t="e">
        <f t="shared" ca="1" si="36"/>
        <v>#REF!</v>
      </c>
      <c r="Y126" s="167" t="str">
        <f t="shared" si="37"/>
        <v/>
      </c>
      <c r="Z126" s="167" t="str">
        <f t="shared" ca="1" si="25"/>
        <v/>
      </c>
      <c r="AA126" s="167" t="str">
        <f t="shared" ca="1" si="38"/>
        <v/>
      </c>
      <c r="AB126" s="223" t="b">
        <f t="shared" si="39"/>
        <v>1</v>
      </c>
      <c r="AC126" s="223" t="b">
        <f t="shared" si="40"/>
        <v>1</v>
      </c>
      <c r="AD126" s="223" t="b">
        <f t="shared" si="41"/>
        <v>1</v>
      </c>
      <c r="AE126" s="223" t="b">
        <f t="shared" si="42"/>
        <v>1</v>
      </c>
      <c r="AF126" s="252" t="str">
        <f t="shared" ca="1" si="43"/>
        <v/>
      </c>
      <c r="AG126" s="420"/>
    </row>
    <row r="127" spans="1:33" x14ac:dyDescent="0.3">
      <c r="A127" s="260">
        <f t="shared" ca="1" si="26"/>
        <v>-1</v>
      </c>
      <c r="B127" s="261" t="str" cm="1">
        <f t="array" ref="B127">IF(NOT(ISNA(_xlfn.XLOOKUP(I127,T11_AusBerSort,T11_AusBerSort))),"A",IF(NOT(ISNA(VLOOKUP(I127,T11_EinBerSort,T11_EinBerSort))),"E",""))</f>
        <v/>
      </c>
      <c r="C127" s="265" t="s">
        <v>191</v>
      </c>
      <c r="D127" s="262">
        <f t="shared" si="44"/>
        <v>114</v>
      </c>
      <c r="E127" s="260">
        <f t="shared" ca="1" si="5"/>
        <v>-1</v>
      </c>
      <c r="F127" s="18"/>
      <c r="G127" s="18"/>
      <c r="H127" s="18"/>
      <c r="I127" s="18"/>
      <c r="J127" s="18"/>
      <c r="K127" s="21"/>
      <c r="M127" s="222" t="str">
        <f t="shared" si="27"/>
        <v>000000</v>
      </c>
      <c r="N127" s="222">
        <f t="shared" si="28"/>
        <v>0</v>
      </c>
      <c r="O127" s="222" t="b">
        <f t="shared" si="29"/>
        <v>1</v>
      </c>
      <c r="P127" s="222" t="b">
        <f t="shared" si="30"/>
        <v>1</v>
      </c>
      <c r="Q127" s="222" t="b">
        <f t="shared" si="31"/>
        <v>1</v>
      </c>
      <c r="R127" s="222" t="b">
        <f t="shared" si="32"/>
        <v>1</v>
      </c>
      <c r="S127" s="222" t="b">
        <f t="shared" si="33"/>
        <v>1</v>
      </c>
      <c r="T127" s="222" t="b">
        <f t="shared" si="34"/>
        <v>1</v>
      </c>
      <c r="U127" s="222" t="b">
        <f t="shared" si="35"/>
        <v>0</v>
      </c>
      <c r="V127" s="167" t="e" cm="1">
        <f t="array" aca="1" ref="V127" ca="1">IFERROR(_xlfn.XLOOKUP(J127,INDIRECT(SUBSTITUTE(SUBSTITUTE(SUBSTITUTE(I127,"/","_"),"-","Y")," ","X")),INDIRECT(SUBSTITUTE(SUBSTITUTE(SUBSTITUTE(I127,"/","_"),"-","Y")," ","X"))),_xlfn.XLOOKUP(J127,INDIRECT(SUBSTITUTE(SUBSTITUTE(SUBSTITUTE(I127,"/","_"),"-","Y")," ","X")),INDIRECT(SUBSTITUTE(SUBSTITUTE(SUBSTITUTE(I127,"/","_"),"-","Y")," ","X"))))</f>
        <v>#REF!</v>
      </c>
      <c r="W127" s="222">
        <f t="shared" ca="1" si="24"/>
        <v>-1</v>
      </c>
      <c r="X127" s="167" t="e">
        <f t="shared" ca="1" si="36"/>
        <v>#REF!</v>
      </c>
      <c r="Y127" s="167" t="str">
        <f t="shared" si="37"/>
        <v/>
      </c>
      <c r="Z127" s="167" t="str">
        <f t="shared" ca="1" si="25"/>
        <v/>
      </c>
      <c r="AA127" s="167" t="str">
        <f t="shared" ca="1" si="38"/>
        <v/>
      </c>
      <c r="AB127" s="223" t="b">
        <f t="shared" si="39"/>
        <v>1</v>
      </c>
      <c r="AC127" s="223" t="b">
        <f t="shared" si="40"/>
        <v>1</v>
      </c>
      <c r="AD127" s="223" t="b">
        <f t="shared" si="41"/>
        <v>1</v>
      </c>
      <c r="AE127" s="223" t="b">
        <f t="shared" si="42"/>
        <v>1</v>
      </c>
      <c r="AF127" s="252" t="str">
        <f t="shared" ca="1" si="43"/>
        <v/>
      </c>
      <c r="AG127" s="420"/>
    </row>
    <row r="128" spans="1:33" x14ac:dyDescent="0.3">
      <c r="A128" s="260">
        <f t="shared" ca="1" si="26"/>
        <v>-1</v>
      </c>
      <c r="B128" s="261" t="str" cm="1">
        <f t="array" ref="B128">IF(NOT(ISNA(_xlfn.XLOOKUP(I128,T11_AusBerSort,T11_AusBerSort))),"A",IF(NOT(ISNA(VLOOKUP(I128,T11_EinBerSort,T11_EinBerSort))),"E",""))</f>
        <v/>
      </c>
      <c r="C128" s="265" t="s">
        <v>191</v>
      </c>
      <c r="D128" s="262">
        <f t="shared" si="44"/>
        <v>115</v>
      </c>
      <c r="E128" s="260">
        <f t="shared" ca="1" si="5"/>
        <v>-1</v>
      </c>
      <c r="F128" s="18"/>
      <c r="G128" s="18"/>
      <c r="H128" s="18"/>
      <c r="I128" s="18"/>
      <c r="J128" s="18"/>
      <c r="K128" s="21"/>
      <c r="M128" s="222" t="str">
        <f t="shared" si="27"/>
        <v>000000</v>
      </c>
      <c r="N128" s="222">
        <f t="shared" si="28"/>
        <v>0</v>
      </c>
      <c r="O128" s="222" t="b">
        <f t="shared" si="29"/>
        <v>1</v>
      </c>
      <c r="P128" s="222" t="b">
        <f t="shared" si="30"/>
        <v>1</v>
      </c>
      <c r="Q128" s="222" t="b">
        <f t="shared" si="31"/>
        <v>1</v>
      </c>
      <c r="R128" s="222" t="b">
        <f t="shared" si="32"/>
        <v>1</v>
      </c>
      <c r="S128" s="222" t="b">
        <f t="shared" si="33"/>
        <v>1</v>
      </c>
      <c r="T128" s="222" t="b">
        <f t="shared" si="34"/>
        <v>1</v>
      </c>
      <c r="U128" s="222" t="b">
        <f t="shared" si="35"/>
        <v>0</v>
      </c>
      <c r="V128" s="167" t="e" cm="1">
        <f t="array" aca="1" ref="V128" ca="1">IFERROR(_xlfn.XLOOKUP(J128,INDIRECT(SUBSTITUTE(SUBSTITUTE(SUBSTITUTE(I128,"/","_"),"-","Y")," ","X")),INDIRECT(SUBSTITUTE(SUBSTITUTE(SUBSTITUTE(I128,"/","_"),"-","Y")," ","X"))),_xlfn.XLOOKUP(J128,INDIRECT(SUBSTITUTE(SUBSTITUTE(SUBSTITUTE(I128,"/","_"),"-","Y")," ","X")),INDIRECT(SUBSTITUTE(SUBSTITUTE(SUBSTITUTE(I128,"/","_"),"-","Y")," ","X"))))</f>
        <v>#REF!</v>
      </c>
      <c r="W128" s="222">
        <f t="shared" ca="1" si="24"/>
        <v>-1</v>
      </c>
      <c r="X128" s="167" t="e">
        <f t="shared" ca="1" si="36"/>
        <v>#REF!</v>
      </c>
      <c r="Y128" s="167" t="str">
        <f t="shared" si="37"/>
        <v/>
      </c>
      <c r="Z128" s="167" t="str">
        <f t="shared" ca="1" si="25"/>
        <v/>
      </c>
      <c r="AA128" s="167" t="str">
        <f t="shared" ca="1" si="38"/>
        <v/>
      </c>
      <c r="AB128" s="223" t="b">
        <f t="shared" si="39"/>
        <v>1</v>
      </c>
      <c r="AC128" s="223" t="b">
        <f t="shared" si="40"/>
        <v>1</v>
      </c>
      <c r="AD128" s="223" t="b">
        <f t="shared" si="41"/>
        <v>1</v>
      </c>
      <c r="AE128" s="223" t="b">
        <f t="shared" si="42"/>
        <v>1</v>
      </c>
      <c r="AF128" s="252" t="str">
        <f t="shared" ca="1" si="43"/>
        <v/>
      </c>
      <c r="AG128" s="420"/>
    </row>
    <row r="129" spans="1:33" x14ac:dyDescent="0.3">
      <c r="A129" s="260">
        <f t="shared" ca="1" si="26"/>
        <v>-1</v>
      </c>
      <c r="B129" s="261" t="str" cm="1">
        <f t="array" ref="B129">IF(NOT(ISNA(_xlfn.XLOOKUP(I129,T11_AusBerSort,T11_AusBerSort))),"A",IF(NOT(ISNA(VLOOKUP(I129,T11_EinBerSort,T11_EinBerSort))),"E",""))</f>
        <v/>
      </c>
      <c r="C129" s="265" t="s">
        <v>191</v>
      </c>
      <c r="D129" s="262">
        <f t="shared" si="44"/>
        <v>116</v>
      </c>
      <c r="E129" s="260">
        <f t="shared" ca="1" si="5"/>
        <v>-1</v>
      </c>
      <c r="F129" s="18"/>
      <c r="G129" s="18"/>
      <c r="H129" s="18"/>
      <c r="I129" s="18"/>
      <c r="J129" s="18"/>
      <c r="K129" s="21"/>
      <c r="M129" s="222" t="str">
        <f t="shared" si="27"/>
        <v>000000</v>
      </c>
      <c r="N129" s="222">
        <f t="shared" si="28"/>
        <v>0</v>
      </c>
      <c r="O129" s="222" t="b">
        <f t="shared" si="29"/>
        <v>1</v>
      </c>
      <c r="P129" s="222" t="b">
        <f t="shared" si="30"/>
        <v>1</v>
      </c>
      <c r="Q129" s="222" t="b">
        <f t="shared" si="31"/>
        <v>1</v>
      </c>
      <c r="R129" s="222" t="b">
        <f t="shared" si="32"/>
        <v>1</v>
      </c>
      <c r="S129" s="222" t="b">
        <f t="shared" si="33"/>
        <v>1</v>
      </c>
      <c r="T129" s="222" t="b">
        <f t="shared" si="34"/>
        <v>1</v>
      </c>
      <c r="U129" s="222" t="b">
        <f t="shared" si="35"/>
        <v>0</v>
      </c>
      <c r="V129" s="167" t="e" cm="1">
        <f t="array" aca="1" ref="V129" ca="1">IFERROR(_xlfn.XLOOKUP(J129,INDIRECT(SUBSTITUTE(SUBSTITUTE(SUBSTITUTE(I129,"/","_"),"-","Y")," ","X")),INDIRECT(SUBSTITUTE(SUBSTITUTE(SUBSTITUTE(I129,"/","_"),"-","Y")," ","X"))),_xlfn.XLOOKUP(J129,INDIRECT(SUBSTITUTE(SUBSTITUTE(SUBSTITUTE(I129,"/","_"),"-","Y")," ","X")),INDIRECT(SUBSTITUTE(SUBSTITUTE(SUBSTITUTE(I129,"/","_"),"-","Y")," ","X"))))</f>
        <v>#REF!</v>
      </c>
      <c r="W129" s="222">
        <f t="shared" ca="1" si="24"/>
        <v>-1</v>
      </c>
      <c r="X129" s="167" t="e">
        <f t="shared" ca="1" si="36"/>
        <v>#REF!</v>
      </c>
      <c r="Y129" s="167" t="str">
        <f t="shared" si="37"/>
        <v/>
      </c>
      <c r="Z129" s="167" t="str">
        <f t="shared" ca="1" si="25"/>
        <v/>
      </c>
      <c r="AA129" s="167" t="str">
        <f t="shared" ca="1" si="38"/>
        <v/>
      </c>
      <c r="AB129" s="223" t="b">
        <f t="shared" si="39"/>
        <v>1</v>
      </c>
      <c r="AC129" s="223" t="b">
        <f t="shared" si="40"/>
        <v>1</v>
      </c>
      <c r="AD129" s="223" t="b">
        <f t="shared" si="41"/>
        <v>1</v>
      </c>
      <c r="AE129" s="223" t="b">
        <f t="shared" si="42"/>
        <v>1</v>
      </c>
      <c r="AF129" s="252" t="str">
        <f t="shared" ca="1" si="43"/>
        <v/>
      </c>
      <c r="AG129" s="420"/>
    </row>
    <row r="130" spans="1:33" x14ac:dyDescent="0.3">
      <c r="A130" s="260">
        <f t="shared" ca="1" si="26"/>
        <v>-1</v>
      </c>
      <c r="B130" s="261" t="str" cm="1">
        <f t="array" ref="B130">IF(NOT(ISNA(_xlfn.XLOOKUP(I130,T11_AusBerSort,T11_AusBerSort))),"A",IF(NOT(ISNA(VLOOKUP(I130,T11_EinBerSort,T11_EinBerSort))),"E",""))</f>
        <v/>
      </c>
      <c r="C130" s="265" t="s">
        <v>191</v>
      </c>
      <c r="D130" s="262">
        <f t="shared" si="44"/>
        <v>117</v>
      </c>
      <c r="E130" s="260">
        <f t="shared" ca="1" si="5"/>
        <v>-1</v>
      </c>
      <c r="F130" s="18"/>
      <c r="G130" s="18"/>
      <c r="H130" s="18"/>
      <c r="I130" s="18"/>
      <c r="J130" s="18"/>
      <c r="K130" s="21"/>
      <c r="M130" s="222" t="str">
        <f t="shared" si="27"/>
        <v>000000</v>
      </c>
      <c r="N130" s="222">
        <f t="shared" si="28"/>
        <v>0</v>
      </c>
      <c r="O130" s="222" t="b">
        <f t="shared" si="29"/>
        <v>1</v>
      </c>
      <c r="P130" s="222" t="b">
        <f t="shared" si="30"/>
        <v>1</v>
      </c>
      <c r="Q130" s="222" t="b">
        <f t="shared" si="31"/>
        <v>1</v>
      </c>
      <c r="R130" s="222" t="b">
        <f t="shared" si="32"/>
        <v>1</v>
      </c>
      <c r="S130" s="222" t="b">
        <f t="shared" si="33"/>
        <v>1</v>
      </c>
      <c r="T130" s="222" t="b">
        <f t="shared" si="34"/>
        <v>1</v>
      </c>
      <c r="U130" s="222" t="b">
        <f t="shared" si="35"/>
        <v>0</v>
      </c>
      <c r="V130" s="167" t="e" cm="1">
        <f t="array" aca="1" ref="V130" ca="1">IFERROR(_xlfn.XLOOKUP(J130,INDIRECT(SUBSTITUTE(SUBSTITUTE(SUBSTITUTE(I130,"/","_"),"-","Y")," ","X")),INDIRECT(SUBSTITUTE(SUBSTITUTE(SUBSTITUTE(I130,"/","_"),"-","Y")," ","X"))),_xlfn.XLOOKUP(J130,INDIRECT(SUBSTITUTE(SUBSTITUTE(SUBSTITUTE(I130,"/","_"),"-","Y")," ","X")),INDIRECT(SUBSTITUTE(SUBSTITUTE(SUBSTITUTE(I130,"/","_"),"-","Y")," ","X"))))</f>
        <v>#REF!</v>
      </c>
      <c r="W130" s="222">
        <f t="shared" ca="1" si="24"/>
        <v>-1</v>
      </c>
      <c r="X130" s="167" t="e">
        <f t="shared" ca="1" si="36"/>
        <v>#REF!</v>
      </c>
      <c r="Y130" s="167" t="str">
        <f t="shared" si="37"/>
        <v/>
      </c>
      <c r="Z130" s="167" t="str">
        <f t="shared" ca="1" si="25"/>
        <v/>
      </c>
      <c r="AA130" s="167" t="str">
        <f t="shared" ca="1" si="38"/>
        <v/>
      </c>
      <c r="AB130" s="223" t="b">
        <f t="shared" si="39"/>
        <v>1</v>
      </c>
      <c r="AC130" s="223" t="b">
        <f t="shared" si="40"/>
        <v>1</v>
      </c>
      <c r="AD130" s="223" t="b">
        <f t="shared" si="41"/>
        <v>1</v>
      </c>
      <c r="AE130" s="223" t="b">
        <f t="shared" si="42"/>
        <v>1</v>
      </c>
      <c r="AF130" s="252" t="str">
        <f t="shared" ca="1" si="43"/>
        <v/>
      </c>
      <c r="AG130" s="420"/>
    </row>
    <row r="131" spans="1:33" x14ac:dyDescent="0.3">
      <c r="A131" s="260">
        <f t="shared" ca="1" si="26"/>
        <v>-1</v>
      </c>
      <c r="B131" s="261" t="str" cm="1">
        <f t="array" ref="B131">IF(NOT(ISNA(_xlfn.XLOOKUP(I131,T11_AusBerSort,T11_AusBerSort))),"A",IF(NOT(ISNA(VLOOKUP(I131,T11_EinBerSort,T11_EinBerSort))),"E",""))</f>
        <v/>
      </c>
      <c r="C131" s="265" t="s">
        <v>191</v>
      </c>
      <c r="D131" s="262">
        <f t="shared" si="44"/>
        <v>118</v>
      </c>
      <c r="E131" s="260">
        <f t="shared" ca="1" si="5"/>
        <v>-1</v>
      </c>
      <c r="F131" s="18"/>
      <c r="G131" s="18"/>
      <c r="H131" s="18"/>
      <c r="I131" s="18"/>
      <c r="J131" s="18"/>
      <c r="K131" s="21"/>
      <c r="M131" s="222" t="str">
        <f t="shared" si="27"/>
        <v>000000</v>
      </c>
      <c r="N131" s="222">
        <f t="shared" si="28"/>
        <v>0</v>
      </c>
      <c r="O131" s="222" t="b">
        <f t="shared" si="29"/>
        <v>1</v>
      </c>
      <c r="P131" s="222" t="b">
        <f t="shared" si="30"/>
        <v>1</v>
      </c>
      <c r="Q131" s="222" t="b">
        <f t="shared" si="31"/>
        <v>1</v>
      </c>
      <c r="R131" s="222" t="b">
        <f t="shared" si="32"/>
        <v>1</v>
      </c>
      <c r="S131" s="222" t="b">
        <f t="shared" si="33"/>
        <v>1</v>
      </c>
      <c r="T131" s="222" t="b">
        <f t="shared" si="34"/>
        <v>1</v>
      </c>
      <c r="U131" s="222" t="b">
        <f t="shared" si="35"/>
        <v>0</v>
      </c>
      <c r="V131" s="167" t="e" cm="1">
        <f t="array" aca="1" ref="V131" ca="1">IFERROR(_xlfn.XLOOKUP(J131,INDIRECT(SUBSTITUTE(SUBSTITUTE(SUBSTITUTE(I131,"/","_"),"-","Y")," ","X")),INDIRECT(SUBSTITUTE(SUBSTITUTE(SUBSTITUTE(I131,"/","_"),"-","Y")," ","X"))),_xlfn.XLOOKUP(J131,INDIRECT(SUBSTITUTE(SUBSTITUTE(SUBSTITUTE(I131,"/","_"),"-","Y")," ","X")),INDIRECT(SUBSTITUTE(SUBSTITUTE(SUBSTITUTE(I131,"/","_"),"-","Y")," ","X"))))</f>
        <v>#REF!</v>
      </c>
      <c r="W131" s="222">
        <f t="shared" ca="1" si="24"/>
        <v>-1</v>
      </c>
      <c r="X131" s="167" t="e">
        <f t="shared" ca="1" si="36"/>
        <v>#REF!</v>
      </c>
      <c r="Y131" s="167" t="str">
        <f t="shared" si="37"/>
        <v/>
      </c>
      <c r="Z131" s="167" t="str">
        <f t="shared" ca="1" si="25"/>
        <v/>
      </c>
      <c r="AA131" s="167" t="str">
        <f t="shared" ca="1" si="38"/>
        <v/>
      </c>
      <c r="AB131" s="223" t="b">
        <f t="shared" si="39"/>
        <v>1</v>
      </c>
      <c r="AC131" s="223" t="b">
        <f t="shared" si="40"/>
        <v>1</v>
      </c>
      <c r="AD131" s="223" t="b">
        <f t="shared" si="41"/>
        <v>1</v>
      </c>
      <c r="AE131" s="223" t="b">
        <f t="shared" si="42"/>
        <v>1</v>
      </c>
      <c r="AF131" s="252" t="str">
        <f t="shared" ca="1" si="43"/>
        <v/>
      </c>
      <c r="AG131" s="420"/>
    </row>
    <row r="132" spans="1:33" x14ac:dyDescent="0.3">
      <c r="A132" s="260">
        <f t="shared" ca="1" si="26"/>
        <v>-1</v>
      </c>
      <c r="B132" s="261" t="str" cm="1">
        <f t="array" ref="B132">IF(NOT(ISNA(_xlfn.XLOOKUP(I132,T11_AusBerSort,T11_AusBerSort))),"A",IF(NOT(ISNA(VLOOKUP(I132,T11_EinBerSort,T11_EinBerSort))),"E",""))</f>
        <v/>
      </c>
      <c r="C132" s="265" t="s">
        <v>191</v>
      </c>
      <c r="D132" s="262">
        <f t="shared" si="44"/>
        <v>119</v>
      </c>
      <c r="E132" s="260">
        <f t="shared" ca="1" si="5"/>
        <v>-1</v>
      </c>
      <c r="F132" s="18"/>
      <c r="G132" s="18"/>
      <c r="H132" s="18"/>
      <c r="I132" s="18"/>
      <c r="J132" s="18"/>
      <c r="K132" s="21"/>
      <c r="M132" s="222" t="str">
        <f t="shared" si="27"/>
        <v>000000</v>
      </c>
      <c r="N132" s="222">
        <f t="shared" si="28"/>
        <v>0</v>
      </c>
      <c r="O132" s="222" t="b">
        <f t="shared" si="29"/>
        <v>1</v>
      </c>
      <c r="P132" s="222" t="b">
        <f t="shared" si="30"/>
        <v>1</v>
      </c>
      <c r="Q132" s="222" t="b">
        <f t="shared" si="31"/>
        <v>1</v>
      </c>
      <c r="R132" s="222" t="b">
        <f t="shared" si="32"/>
        <v>1</v>
      </c>
      <c r="S132" s="222" t="b">
        <f t="shared" si="33"/>
        <v>1</v>
      </c>
      <c r="T132" s="222" t="b">
        <f t="shared" si="34"/>
        <v>1</v>
      </c>
      <c r="U132" s="222" t="b">
        <f t="shared" si="35"/>
        <v>0</v>
      </c>
      <c r="V132" s="167" t="e" cm="1">
        <f t="array" aca="1" ref="V132" ca="1">IFERROR(_xlfn.XLOOKUP(J132,INDIRECT(SUBSTITUTE(SUBSTITUTE(SUBSTITUTE(I132,"/","_"),"-","Y")," ","X")),INDIRECT(SUBSTITUTE(SUBSTITUTE(SUBSTITUTE(I132,"/","_"),"-","Y")," ","X"))),_xlfn.XLOOKUP(J132,INDIRECT(SUBSTITUTE(SUBSTITUTE(SUBSTITUTE(I132,"/","_"),"-","Y")," ","X")),INDIRECT(SUBSTITUTE(SUBSTITUTE(SUBSTITUTE(I132,"/","_"),"-","Y")," ","X"))))</f>
        <v>#REF!</v>
      </c>
      <c r="W132" s="222">
        <f t="shared" ca="1" si="24"/>
        <v>-1</v>
      </c>
      <c r="X132" s="167" t="e">
        <f t="shared" ca="1" si="36"/>
        <v>#REF!</v>
      </c>
      <c r="Y132" s="167" t="str">
        <f t="shared" si="37"/>
        <v/>
      </c>
      <c r="Z132" s="167" t="str">
        <f t="shared" ca="1" si="25"/>
        <v/>
      </c>
      <c r="AA132" s="167" t="str">
        <f t="shared" ca="1" si="38"/>
        <v/>
      </c>
      <c r="AB132" s="223" t="b">
        <f t="shared" si="39"/>
        <v>1</v>
      </c>
      <c r="AC132" s="223" t="b">
        <f t="shared" si="40"/>
        <v>1</v>
      </c>
      <c r="AD132" s="223" t="b">
        <f t="shared" si="41"/>
        <v>1</v>
      </c>
      <c r="AE132" s="223" t="b">
        <f t="shared" si="42"/>
        <v>1</v>
      </c>
      <c r="AF132" s="252" t="str">
        <f t="shared" ca="1" si="43"/>
        <v/>
      </c>
      <c r="AG132" s="420"/>
    </row>
    <row r="133" spans="1:33" x14ac:dyDescent="0.3">
      <c r="A133" s="260">
        <f t="shared" ca="1" si="26"/>
        <v>-1</v>
      </c>
      <c r="B133" s="261" t="str" cm="1">
        <f t="array" ref="B133">IF(NOT(ISNA(_xlfn.XLOOKUP(I133,T11_AusBerSort,T11_AusBerSort))),"A",IF(NOT(ISNA(VLOOKUP(I133,T11_EinBerSort,T11_EinBerSort))),"E",""))</f>
        <v/>
      </c>
      <c r="C133" s="265" t="s">
        <v>191</v>
      </c>
      <c r="D133" s="262">
        <f t="shared" si="44"/>
        <v>120</v>
      </c>
      <c r="E133" s="260">
        <f t="shared" ca="1" si="5"/>
        <v>-1</v>
      </c>
      <c r="F133" s="18"/>
      <c r="G133" s="18"/>
      <c r="H133" s="18"/>
      <c r="I133" s="18"/>
      <c r="J133" s="18"/>
      <c r="K133" s="21"/>
      <c r="M133" s="222" t="str">
        <f t="shared" si="27"/>
        <v>000000</v>
      </c>
      <c r="N133" s="222">
        <f t="shared" si="28"/>
        <v>0</v>
      </c>
      <c r="O133" s="222" t="b">
        <f t="shared" si="29"/>
        <v>1</v>
      </c>
      <c r="P133" s="222" t="b">
        <f t="shared" si="30"/>
        <v>1</v>
      </c>
      <c r="Q133" s="222" t="b">
        <f t="shared" si="31"/>
        <v>1</v>
      </c>
      <c r="R133" s="222" t="b">
        <f t="shared" si="32"/>
        <v>1</v>
      </c>
      <c r="S133" s="222" t="b">
        <f t="shared" si="33"/>
        <v>1</v>
      </c>
      <c r="T133" s="222" t="b">
        <f t="shared" si="34"/>
        <v>1</v>
      </c>
      <c r="U133" s="222" t="b">
        <f t="shared" si="35"/>
        <v>0</v>
      </c>
      <c r="V133" s="167" t="e" cm="1">
        <f t="array" aca="1" ref="V133" ca="1">IFERROR(_xlfn.XLOOKUP(J133,INDIRECT(SUBSTITUTE(SUBSTITUTE(SUBSTITUTE(I133,"/","_"),"-","Y")," ","X")),INDIRECT(SUBSTITUTE(SUBSTITUTE(SUBSTITUTE(I133,"/","_"),"-","Y")," ","X"))),_xlfn.XLOOKUP(J133,INDIRECT(SUBSTITUTE(SUBSTITUTE(SUBSTITUTE(I133,"/","_"),"-","Y")," ","X")),INDIRECT(SUBSTITUTE(SUBSTITUTE(SUBSTITUTE(I133,"/","_"),"-","Y")," ","X"))))</f>
        <v>#REF!</v>
      </c>
      <c r="W133" s="222">
        <f t="shared" ca="1" si="24"/>
        <v>-1</v>
      </c>
      <c r="X133" s="167" t="e">
        <f t="shared" ca="1" si="36"/>
        <v>#REF!</v>
      </c>
      <c r="Y133" s="167" t="str">
        <f t="shared" si="37"/>
        <v/>
      </c>
      <c r="Z133" s="167" t="str">
        <f t="shared" ca="1" si="25"/>
        <v/>
      </c>
      <c r="AA133" s="167" t="str">
        <f t="shared" ca="1" si="38"/>
        <v/>
      </c>
      <c r="AB133" s="223" t="b">
        <f t="shared" si="39"/>
        <v>1</v>
      </c>
      <c r="AC133" s="223" t="b">
        <f t="shared" si="40"/>
        <v>1</v>
      </c>
      <c r="AD133" s="223" t="b">
        <f t="shared" si="41"/>
        <v>1</v>
      </c>
      <c r="AE133" s="223" t="b">
        <f t="shared" si="42"/>
        <v>1</v>
      </c>
      <c r="AF133" s="252" t="str">
        <f t="shared" ca="1" si="43"/>
        <v/>
      </c>
      <c r="AG133" s="420"/>
    </row>
    <row r="134" spans="1:33" x14ac:dyDescent="0.3">
      <c r="A134" s="260">
        <f t="shared" ca="1" si="26"/>
        <v>-1</v>
      </c>
      <c r="B134" s="261" t="str" cm="1">
        <f t="array" ref="B134">IF(NOT(ISNA(_xlfn.XLOOKUP(I134,T11_AusBerSort,T11_AusBerSort))),"A",IF(NOT(ISNA(VLOOKUP(I134,T11_EinBerSort,T11_EinBerSort))),"E",""))</f>
        <v/>
      </c>
      <c r="C134" s="265" t="s">
        <v>191</v>
      </c>
      <c r="D134" s="262">
        <f t="shared" si="44"/>
        <v>121</v>
      </c>
      <c r="E134" s="260">
        <f t="shared" ca="1" si="5"/>
        <v>-1</v>
      </c>
      <c r="F134" s="18"/>
      <c r="G134" s="18"/>
      <c r="H134" s="18"/>
      <c r="I134" s="18"/>
      <c r="J134" s="18"/>
      <c r="K134" s="21"/>
      <c r="M134" s="222" t="str">
        <f t="shared" si="27"/>
        <v>000000</v>
      </c>
      <c r="N134" s="222">
        <f t="shared" si="28"/>
        <v>0</v>
      </c>
      <c r="O134" s="222" t="b">
        <f t="shared" si="29"/>
        <v>1</v>
      </c>
      <c r="P134" s="222" t="b">
        <f t="shared" si="30"/>
        <v>1</v>
      </c>
      <c r="Q134" s="222" t="b">
        <f t="shared" si="31"/>
        <v>1</v>
      </c>
      <c r="R134" s="222" t="b">
        <f t="shared" si="32"/>
        <v>1</v>
      </c>
      <c r="S134" s="222" t="b">
        <f t="shared" si="33"/>
        <v>1</v>
      </c>
      <c r="T134" s="222" t="b">
        <f t="shared" si="34"/>
        <v>1</v>
      </c>
      <c r="U134" s="222" t="b">
        <f t="shared" si="35"/>
        <v>0</v>
      </c>
      <c r="V134" s="167" t="e" cm="1">
        <f t="array" aca="1" ref="V134" ca="1">IFERROR(_xlfn.XLOOKUP(J134,INDIRECT(SUBSTITUTE(SUBSTITUTE(SUBSTITUTE(I134,"/","_"),"-","Y")," ","X")),INDIRECT(SUBSTITUTE(SUBSTITUTE(SUBSTITUTE(I134,"/","_"),"-","Y")," ","X"))),_xlfn.XLOOKUP(J134,INDIRECT(SUBSTITUTE(SUBSTITUTE(SUBSTITUTE(I134,"/","_"),"-","Y")," ","X")),INDIRECT(SUBSTITUTE(SUBSTITUTE(SUBSTITUTE(I134,"/","_"),"-","Y")," ","X"))))</f>
        <v>#REF!</v>
      </c>
      <c r="W134" s="222">
        <f t="shared" ca="1" si="24"/>
        <v>-1</v>
      </c>
      <c r="X134" s="167" t="e">
        <f t="shared" ca="1" si="36"/>
        <v>#REF!</v>
      </c>
      <c r="Y134" s="167" t="str">
        <f t="shared" si="37"/>
        <v/>
      </c>
      <c r="Z134" s="167" t="str">
        <f t="shared" ca="1" si="25"/>
        <v/>
      </c>
      <c r="AA134" s="167" t="str">
        <f t="shared" ca="1" si="38"/>
        <v/>
      </c>
      <c r="AB134" s="223" t="b">
        <f t="shared" si="39"/>
        <v>1</v>
      </c>
      <c r="AC134" s="223" t="b">
        <f t="shared" si="40"/>
        <v>1</v>
      </c>
      <c r="AD134" s="223" t="b">
        <f t="shared" si="41"/>
        <v>1</v>
      </c>
      <c r="AE134" s="223" t="b">
        <f t="shared" si="42"/>
        <v>1</v>
      </c>
      <c r="AF134" s="252" t="str">
        <f t="shared" ca="1" si="43"/>
        <v/>
      </c>
      <c r="AG134" s="420"/>
    </row>
    <row r="135" spans="1:33" x14ac:dyDescent="0.3">
      <c r="A135" s="260">
        <f t="shared" ca="1" si="26"/>
        <v>-1</v>
      </c>
      <c r="B135" s="261" t="str" cm="1">
        <f t="array" ref="B135">IF(NOT(ISNA(_xlfn.XLOOKUP(I135,T11_AusBerSort,T11_AusBerSort))),"A",IF(NOT(ISNA(VLOOKUP(I135,T11_EinBerSort,T11_EinBerSort))),"E",""))</f>
        <v/>
      </c>
      <c r="C135" s="265" t="s">
        <v>191</v>
      </c>
      <c r="D135" s="262">
        <f t="shared" si="44"/>
        <v>122</v>
      </c>
      <c r="E135" s="260">
        <f t="shared" ca="1" si="5"/>
        <v>-1</v>
      </c>
      <c r="F135" s="18"/>
      <c r="G135" s="18"/>
      <c r="H135" s="18"/>
      <c r="I135" s="18"/>
      <c r="J135" s="18"/>
      <c r="K135" s="21"/>
      <c r="M135" s="222" t="str">
        <f t="shared" si="27"/>
        <v>000000</v>
      </c>
      <c r="N135" s="222">
        <f t="shared" si="28"/>
        <v>0</v>
      </c>
      <c r="O135" s="222" t="b">
        <f t="shared" si="29"/>
        <v>1</v>
      </c>
      <c r="P135" s="222" t="b">
        <f t="shared" si="30"/>
        <v>1</v>
      </c>
      <c r="Q135" s="222" t="b">
        <f t="shared" si="31"/>
        <v>1</v>
      </c>
      <c r="R135" s="222" t="b">
        <f t="shared" si="32"/>
        <v>1</v>
      </c>
      <c r="S135" s="222" t="b">
        <f t="shared" si="33"/>
        <v>1</v>
      </c>
      <c r="T135" s="222" t="b">
        <f t="shared" si="34"/>
        <v>1</v>
      </c>
      <c r="U135" s="222" t="b">
        <f t="shared" si="35"/>
        <v>0</v>
      </c>
      <c r="V135" s="167" t="e" cm="1">
        <f t="array" aca="1" ref="V135" ca="1">IFERROR(_xlfn.XLOOKUP(J135,INDIRECT(SUBSTITUTE(SUBSTITUTE(SUBSTITUTE(I135,"/","_"),"-","Y")," ","X")),INDIRECT(SUBSTITUTE(SUBSTITUTE(SUBSTITUTE(I135,"/","_"),"-","Y")," ","X"))),_xlfn.XLOOKUP(J135,INDIRECT(SUBSTITUTE(SUBSTITUTE(SUBSTITUTE(I135,"/","_"),"-","Y")," ","X")),INDIRECT(SUBSTITUTE(SUBSTITUTE(SUBSTITUTE(I135,"/","_"),"-","Y")," ","X"))))</f>
        <v>#REF!</v>
      </c>
      <c r="W135" s="222">
        <f t="shared" ca="1" si="24"/>
        <v>-1</v>
      </c>
      <c r="X135" s="167" t="e">
        <f t="shared" ca="1" si="36"/>
        <v>#REF!</v>
      </c>
      <c r="Y135" s="167" t="str">
        <f t="shared" si="37"/>
        <v/>
      </c>
      <c r="Z135" s="167" t="str">
        <f t="shared" ca="1" si="25"/>
        <v/>
      </c>
      <c r="AA135" s="167" t="str">
        <f t="shared" ca="1" si="38"/>
        <v/>
      </c>
      <c r="AB135" s="223" t="b">
        <f t="shared" si="39"/>
        <v>1</v>
      </c>
      <c r="AC135" s="223" t="b">
        <f t="shared" si="40"/>
        <v>1</v>
      </c>
      <c r="AD135" s="223" t="b">
        <f t="shared" si="41"/>
        <v>1</v>
      </c>
      <c r="AE135" s="223" t="b">
        <f t="shared" si="42"/>
        <v>1</v>
      </c>
      <c r="AF135" s="252" t="str">
        <f t="shared" ca="1" si="43"/>
        <v/>
      </c>
      <c r="AG135" s="420"/>
    </row>
    <row r="136" spans="1:33" x14ac:dyDescent="0.3">
      <c r="A136" s="260">
        <f t="shared" ca="1" si="26"/>
        <v>-1</v>
      </c>
      <c r="B136" s="261" t="str" cm="1">
        <f t="array" ref="B136">IF(NOT(ISNA(_xlfn.XLOOKUP(I136,T11_AusBerSort,T11_AusBerSort))),"A",IF(NOT(ISNA(VLOOKUP(I136,T11_EinBerSort,T11_EinBerSort))),"E",""))</f>
        <v/>
      </c>
      <c r="C136" s="265" t="s">
        <v>191</v>
      </c>
      <c r="D136" s="262">
        <f t="shared" si="44"/>
        <v>123</v>
      </c>
      <c r="E136" s="260">
        <f t="shared" ca="1" si="5"/>
        <v>-1</v>
      </c>
      <c r="F136" s="18"/>
      <c r="G136" s="18"/>
      <c r="H136" s="18"/>
      <c r="I136" s="18"/>
      <c r="J136" s="18"/>
      <c r="K136" s="21"/>
      <c r="M136" s="222" t="str">
        <f t="shared" si="27"/>
        <v>000000</v>
      </c>
      <c r="N136" s="222">
        <f t="shared" si="28"/>
        <v>0</v>
      </c>
      <c r="O136" s="222" t="b">
        <f t="shared" si="29"/>
        <v>1</v>
      </c>
      <c r="P136" s="222" t="b">
        <f t="shared" si="30"/>
        <v>1</v>
      </c>
      <c r="Q136" s="222" t="b">
        <f t="shared" si="31"/>
        <v>1</v>
      </c>
      <c r="R136" s="222" t="b">
        <f t="shared" si="32"/>
        <v>1</v>
      </c>
      <c r="S136" s="222" t="b">
        <f t="shared" si="33"/>
        <v>1</v>
      </c>
      <c r="T136" s="222" t="b">
        <f t="shared" si="34"/>
        <v>1</v>
      </c>
      <c r="U136" s="222" t="b">
        <f t="shared" si="35"/>
        <v>0</v>
      </c>
      <c r="V136" s="167" t="e" cm="1">
        <f t="array" aca="1" ref="V136" ca="1">IFERROR(_xlfn.XLOOKUP(J136,INDIRECT(SUBSTITUTE(SUBSTITUTE(SUBSTITUTE(I136,"/","_"),"-","Y")," ","X")),INDIRECT(SUBSTITUTE(SUBSTITUTE(SUBSTITUTE(I136,"/","_"),"-","Y")," ","X"))),_xlfn.XLOOKUP(J136,INDIRECT(SUBSTITUTE(SUBSTITUTE(SUBSTITUTE(I136,"/","_"),"-","Y")," ","X")),INDIRECT(SUBSTITUTE(SUBSTITUTE(SUBSTITUTE(I136,"/","_"),"-","Y")," ","X"))))</f>
        <v>#REF!</v>
      </c>
      <c r="W136" s="222">
        <f t="shared" ca="1" si="24"/>
        <v>-1</v>
      </c>
      <c r="X136" s="167" t="e">
        <f t="shared" ca="1" si="36"/>
        <v>#REF!</v>
      </c>
      <c r="Y136" s="167" t="str">
        <f t="shared" si="37"/>
        <v/>
      </c>
      <c r="Z136" s="167" t="str">
        <f t="shared" ca="1" si="25"/>
        <v/>
      </c>
      <c r="AA136" s="167" t="str">
        <f t="shared" ca="1" si="38"/>
        <v/>
      </c>
      <c r="AB136" s="223" t="b">
        <f t="shared" si="39"/>
        <v>1</v>
      </c>
      <c r="AC136" s="223" t="b">
        <f t="shared" si="40"/>
        <v>1</v>
      </c>
      <c r="AD136" s="223" t="b">
        <f t="shared" si="41"/>
        <v>1</v>
      </c>
      <c r="AE136" s="223" t="b">
        <f t="shared" si="42"/>
        <v>1</v>
      </c>
      <c r="AF136" s="252" t="str">
        <f t="shared" ca="1" si="43"/>
        <v/>
      </c>
      <c r="AG136" s="420"/>
    </row>
    <row r="137" spans="1:33" x14ac:dyDescent="0.3">
      <c r="A137" s="260">
        <f t="shared" ca="1" si="26"/>
        <v>-1</v>
      </c>
      <c r="B137" s="261" t="str" cm="1">
        <f t="array" ref="B137">IF(NOT(ISNA(_xlfn.XLOOKUP(I137,T11_AusBerSort,T11_AusBerSort))),"A",IF(NOT(ISNA(VLOOKUP(I137,T11_EinBerSort,T11_EinBerSort))),"E",""))</f>
        <v/>
      </c>
      <c r="C137" s="265" t="s">
        <v>191</v>
      </c>
      <c r="D137" s="262">
        <f t="shared" si="44"/>
        <v>124</v>
      </c>
      <c r="E137" s="260">
        <f t="shared" ca="1" si="5"/>
        <v>-1</v>
      </c>
      <c r="F137" s="18"/>
      <c r="G137" s="18"/>
      <c r="H137" s="18"/>
      <c r="I137" s="18"/>
      <c r="J137" s="18"/>
      <c r="K137" s="21"/>
      <c r="M137" s="222" t="str">
        <f t="shared" si="27"/>
        <v>000000</v>
      </c>
      <c r="N137" s="222">
        <f t="shared" si="28"/>
        <v>0</v>
      </c>
      <c r="O137" s="222" t="b">
        <f t="shared" si="29"/>
        <v>1</v>
      </c>
      <c r="P137" s="222" t="b">
        <f t="shared" si="30"/>
        <v>1</v>
      </c>
      <c r="Q137" s="222" t="b">
        <f t="shared" si="31"/>
        <v>1</v>
      </c>
      <c r="R137" s="222" t="b">
        <f t="shared" si="32"/>
        <v>1</v>
      </c>
      <c r="S137" s="222" t="b">
        <f t="shared" si="33"/>
        <v>1</v>
      </c>
      <c r="T137" s="222" t="b">
        <f t="shared" si="34"/>
        <v>1</v>
      </c>
      <c r="U137" s="222" t="b">
        <f t="shared" si="35"/>
        <v>0</v>
      </c>
      <c r="V137" s="167" t="e" cm="1">
        <f t="array" aca="1" ref="V137" ca="1">IFERROR(_xlfn.XLOOKUP(J137,INDIRECT(SUBSTITUTE(SUBSTITUTE(SUBSTITUTE(I137,"/","_"),"-","Y")," ","X")),INDIRECT(SUBSTITUTE(SUBSTITUTE(SUBSTITUTE(I137,"/","_"),"-","Y")," ","X"))),_xlfn.XLOOKUP(J137,INDIRECT(SUBSTITUTE(SUBSTITUTE(SUBSTITUTE(I137,"/","_"),"-","Y")," ","X")),INDIRECT(SUBSTITUTE(SUBSTITUTE(SUBSTITUTE(I137,"/","_"),"-","Y")," ","X"))))</f>
        <v>#REF!</v>
      </c>
      <c r="W137" s="222">
        <f t="shared" ca="1" si="24"/>
        <v>-1</v>
      </c>
      <c r="X137" s="167" t="e">
        <f t="shared" ca="1" si="36"/>
        <v>#REF!</v>
      </c>
      <c r="Y137" s="167" t="str">
        <f t="shared" si="37"/>
        <v/>
      </c>
      <c r="Z137" s="167" t="str">
        <f t="shared" ca="1" si="25"/>
        <v/>
      </c>
      <c r="AA137" s="167" t="str">
        <f t="shared" ca="1" si="38"/>
        <v/>
      </c>
      <c r="AB137" s="223" t="b">
        <f t="shared" si="39"/>
        <v>1</v>
      </c>
      <c r="AC137" s="223" t="b">
        <f t="shared" si="40"/>
        <v>1</v>
      </c>
      <c r="AD137" s="223" t="b">
        <f t="shared" si="41"/>
        <v>1</v>
      </c>
      <c r="AE137" s="223" t="b">
        <f t="shared" si="42"/>
        <v>1</v>
      </c>
      <c r="AF137" s="252" t="str">
        <f t="shared" ca="1" si="43"/>
        <v/>
      </c>
      <c r="AG137" s="420"/>
    </row>
    <row r="138" spans="1:33" x14ac:dyDescent="0.3">
      <c r="A138" s="260">
        <f t="shared" ca="1" si="26"/>
        <v>-1</v>
      </c>
      <c r="B138" s="261" t="str" cm="1">
        <f t="array" ref="B138">IF(NOT(ISNA(_xlfn.XLOOKUP(I138,T11_AusBerSort,T11_AusBerSort))),"A",IF(NOT(ISNA(VLOOKUP(I138,T11_EinBerSort,T11_EinBerSort))),"E",""))</f>
        <v/>
      </c>
      <c r="C138" s="265" t="s">
        <v>191</v>
      </c>
      <c r="D138" s="262">
        <f t="shared" si="44"/>
        <v>125</v>
      </c>
      <c r="E138" s="260">
        <f t="shared" ca="1" si="5"/>
        <v>-1</v>
      </c>
      <c r="F138" s="18"/>
      <c r="G138" s="19"/>
      <c r="H138" s="19"/>
      <c r="I138" s="18"/>
      <c r="J138" s="18"/>
      <c r="K138" s="21"/>
      <c r="M138" s="222" t="str">
        <f t="shared" si="27"/>
        <v>000000</v>
      </c>
      <c r="N138" s="222">
        <f t="shared" si="28"/>
        <v>0</v>
      </c>
      <c r="O138" s="222" t="b">
        <f t="shared" si="29"/>
        <v>1</v>
      </c>
      <c r="P138" s="222" t="b">
        <f t="shared" si="30"/>
        <v>1</v>
      </c>
      <c r="Q138" s="222" t="b">
        <f t="shared" si="31"/>
        <v>1</v>
      </c>
      <c r="R138" s="222" t="b">
        <f t="shared" si="32"/>
        <v>1</v>
      </c>
      <c r="S138" s="222" t="b">
        <f t="shared" si="33"/>
        <v>1</v>
      </c>
      <c r="T138" s="222" t="b">
        <f t="shared" si="34"/>
        <v>1</v>
      </c>
      <c r="U138" s="222" t="b">
        <f t="shared" si="35"/>
        <v>0</v>
      </c>
      <c r="V138" s="167" t="e" cm="1">
        <f t="array" aca="1" ref="V138" ca="1">IFERROR(_xlfn.XLOOKUP(J138,INDIRECT(SUBSTITUTE(SUBSTITUTE(SUBSTITUTE(I138,"/","_"),"-","Y")," ","X")),INDIRECT(SUBSTITUTE(SUBSTITUTE(SUBSTITUTE(I138,"/","_"),"-","Y")," ","X"))),_xlfn.XLOOKUP(J138,INDIRECT(SUBSTITUTE(SUBSTITUTE(SUBSTITUTE(I138,"/","_"),"-","Y")," ","X")),INDIRECT(SUBSTITUTE(SUBSTITUTE(SUBSTITUTE(I138,"/","_"),"-","Y")," ","X"))))</f>
        <v>#REF!</v>
      </c>
      <c r="W138" s="222">
        <f t="shared" ca="1" si="24"/>
        <v>-1</v>
      </c>
      <c r="X138" s="167" t="e">
        <f t="shared" ca="1" si="36"/>
        <v>#REF!</v>
      </c>
      <c r="Y138" s="167" t="str">
        <f t="shared" si="37"/>
        <v/>
      </c>
      <c r="Z138" s="167" t="str">
        <f t="shared" ca="1" si="25"/>
        <v/>
      </c>
      <c r="AA138" s="167" t="str">
        <f t="shared" ca="1" si="38"/>
        <v/>
      </c>
      <c r="AB138" s="223" t="b">
        <f t="shared" si="39"/>
        <v>1</v>
      </c>
      <c r="AC138" s="223" t="b">
        <f t="shared" si="40"/>
        <v>1</v>
      </c>
      <c r="AD138" s="223" t="b">
        <f t="shared" si="41"/>
        <v>1</v>
      </c>
      <c r="AE138" s="223" t="b">
        <f t="shared" si="42"/>
        <v>1</v>
      </c>
      <c r="AF138" s="252" t="str">
        <f t="shared" ca="1" si="43"/>
        <v/>
      </c>
      <c r="AG138" s="420"/>
    </row>
    <row r="139" spans="1:33" x14ac:dyDescent="0.3">
      <c r="A139" s="260">
        <f t="shared" ca="1" si="26"/>
        <v>-1</v>
      </c>
      <c r="B139" s="261" t="str" cm="1">
        <f t="array" ref="B139">IF(NOT(ISNA(_xlfn.XLOOKUP(I139,T11_AusBerSort,T11_AusBerSort))),"A",IF(NOT(ISNA(VLOOKUP(I139,T11_EinBerSort,T11_EinBerSort))),"E",""))</f>
        <v/>
      </c>
      <c r="C139" s="265" t="s">
        <v>191</v>
      </c>
      <c r="D139" s="262">
        <f t="shared" si="44"/>
        <v>126</v>
      </c>
      <c r="E139" s="260">
        <f t="shared" ca="1" si="5"/>
        <v>-1</v>
      </c>
      <c r="F139" s="18"/>
      <c r="G139" s="19"/>
      <c r="H139" s="19"/>
      <c r="I139" s="18"/>
      <c r="J139" s="18"/>
      <c r="K139" s="21"/>
      <c r="M139" s="222" t="str">
        <f t="shared" si="27"/>
        <v>000000</v>
      </c>
      <c r="N139" s="222">
        <f t="shared" si="28"/>
        <v>0</v>
      </c>
      <c r="O139" s="222" t="b">
        <f t="shared" si="29"/>
        <v>1</v>
      </c>
      <c r="P139" s="222" t="b">
        <f t="shared" si="30"/>
        <v>1</v>
      </c>
      <c r="Q139" s="222" t="b">
        <f t="shared" si="31"/>
        <v>1</v>
      </c>
      <c r="R139" s="222" t="b">
        <f t="shared" si="32"/>
        <v>1</v>
      </c>
      <c r="S139" s="222" t="b">
        <f t="shared" si="33"/>
        <v>1</v>
      </c>
      <c r="T139" s="222" t="b">
        <f t="shared" si="34"/>
        <v>1</v>
      </c>
      <c r="U139" s="222" t="b">
        <f t="shared" si="35"/>
        <v>0</v>
      </c>
      <c r="V139" s="167" t="e" cm="1">
        <f t="array" aca="1" ref="V139" ca="1">IFERROR(_xlfn.XLOOKUP(J139,INDIRECT(SUBSTITUTE(SUBSTITUTE(SUBSTITUTE(I139,"/","_"),"-","Y")," ","X")),INDIRECT(SUBSTITUTE(SUBSTITUTE(SUBSTITUTE(I139,"/","_"),"-","Y")," ","X"))),_xlfn.XLOOKUP(J139,INDIRECT(SUBSTITUTE(SUBSTITUTE(SUBSTITUTE(I139,"/","_"),"-","Y")," ","X")),INDIRECT(SUBSTITUTE(SUBSTITUTE(SUBSTITUTE(I139,"/","_"),"-","Y")," ","X"))))</f>
        <v>#REF!</v>
      </c>
      <c r="W139" s="222">
        <f t="shared" ca="1" si="24"/>
        <v>-1</v>
      </c>
      <c r="X139" s="167" t="e">
        <f t="shared" ca="1" si="36"/>
        <v>#REF!</v>
      </c>
      <c r="Y139" s="167" t="str">
        <f t="shared" si="37"/>
        <v/>
      </c>
      <c r="Z139" s="167" t="str">
        <f t="shared" ca="1" si="25"/>
        <v/>
      </c>
      <c r="AA139" s="167" t="str">
        <f t="shared" ca="1" si="38"/>
        <v/>
      </c>
      <c r="AB139" s="223" t="b">
        <f t="shared" si="39"/>
        <v>1</v>
      </c>
      <c r="AC139" s="223" t="b">
        <f t="shared" si="40"/>
        <v>1</v>
      </c>
      <c r="AD139" s="223" t="b">
        <f t="shared" si="41"/>
        <v>1</v>
      </c>
      <c r="AE139" s="223" t="b">
        <f t="shared" si="42"/>
        <v>1</v>
      </c>
      <c r="AF139" s="252" t="str">
        <f t="shared" ca="1" si="43"/>
        <v/>
      </c>
      <c r="AG139" s="420"/>
    </row>
    <row r="140" spans="1:33" x14ac:dyDescent="0.3">
      <c r="A140" s="260">
        <f t="shared" ca="1" si="26"/>
        <v>-1</v>
      </c>
      <c r="B140" s="261" t="str" cm="1">
        <f t="array" ref="B140">IF(NOT(ISNA(_xlfn.XLOOKUP(I140,T11_AusBerSort,T11_AusBerSort))),"A",IF(NOT(ISNA(VLOOKUP(I140,T11_EinBerSort,T11_EinBerSort))),"E",""))</f>
        <v/>
      </c>
      <c r="C140" s="265" t="s">
        <v>191</v>
      </c>
      <c r="D140" s="262">
        <f t="shared" si="44"/>
        <v>127</v>
      </c>
      <c r="E140" s="260">
        <f t="shared" ca="1" si="5"/>
        <v>-1</v>
      </c>
      <c r="F140" s="18"/>
      <c r="G140" s="18"/>
      <c r="H140" s="18"/>
      <c r="I140" s="18"/>
      <c r="J140" s="18"/>
      <c r="K140" s="21"/>
      <c r="M140" s="222" t="str">
        <f t="shared" si="27"/>
        <v>000000</v>
      </c>
      <c r="N140" s="222">
        <f t="shared" si="28"/>
        <v>0</v>
      </c>
      <c r="O140" s="222" t="b">
        <f t="shared" si="29"/>
        <v>1</v>
      </c>
      <c r="P140" s="222" t="b">
        <f t="shared" si="30"/>
        <v>1</v>
      </c>
      <c r="Q140" s="222" t="b">
        <f t="shared" si="31"/>
        <v>1</v>
      </c>
      <c r="R140" s="222" t="b">
        <f t="shared" si="32"/>
        <v>1</v>
      </c>
      <c r="S140" s="222" t="b">
        <f t="shared" si="33"/>
        <v>1</v>
      </c>
      <c r="T140" s="222" t="b">
        <f t="shared" si="34"/>
        <v>1</v>
      </c>
      <c r="U140" s="222" t="b">
        <f t="shared" si="35"/>
        <v>0</v>
      </c>
      <c r="V140" s="167" t="e" cm="1">
        <f t="array" aca="1" ref="V140" ca="1">IFERROR(_xlfn.XLOOKUP(J140,INDIRECT(SUBSTITUTE(SUBSTITUTE(SUBSTITUTE(I140,"/","_"),"-","Y")," ","X")),INDIRECT(SUBSTITUTE(SUBSTITUTE(SUBSTITUTE(I140,"/","_"),"-","Y")," ","X"))),_xlfn.XLOOKUP(J140,INDIRECT(SUBSTITUTE(SUBSTITUTE(SUBSTITUTE(I140,"/","_"),"-","Y")," ","X")),INDIRECT(SUBSTITUTE(SUBSTITUTE(SUBSTITUTE(I140,"/","_"),"-","Y")," ","X"))))</f>
        <v>#REF!</v>
      </c>
      <c r="W140" s="222">
        <f t="shared" ca="1" si="24"/>
        <v>-1</v>
      </c>
      <c r="X140" s="167" t="e">
        <f t="shared" ca="1" si="36"/>
        <v>#REF!</v>
      </c>
      <c r="Y140" s="167" t="str">
        <f t="shared" si="37"/>
        <v/>
      </c>
      <c r="Z140" s="167" t="str">
        <f t="shared" ca="1" si="25"/>
        <v/>
      </c>
      <c r="AA140" s="167" t="str">
        <f t="shared" ca="1" si="38"/>
        <v/>
      </c>
      <c r="AB140" s="223" t="b">
        <f t="shared" si="39"/>
        <v>1</v>
      </c>
      <c r="AC140" s="223" t="b">
        <f t="shared" si="40"/>
        <v>1</v>
      </c>
      <c r="AD140" s="223" t="b">
        <f t="shared" si="41"/>
        <v>1</v>
      </c>
      <c r="AE140" s="223" t="b">
        <f t="shared" si="42"/>
        <v>1</v>
      </c>
      <c r="AF140" s="252" t="str">
        <f t="shared" ca="1" si="43"/>
        <v/>
      </c>
      <c r="AG140" s="420"/>
    </row>
    <row r="141" spans="1:33" x14ac:dyDescent="0.3">
      <c r="A141" s="260">
        <f t="shared" ca="1" si="26"/>
        <v>-1</v>
      </c>
      <c r="B141" s="261" t="str" cm="1">
        <f t="array" ref="B141">IF(NOT(ISNA(_xlfn.XLOOKUP(I141,T11_AusBerSort,T11_AusBerSort))),"A",IF(NOT(ISNA(VLOOKUP(I141,T11_EinBerSort,T11_EinBerSort))),"E",""))</f>
        <v/>
      </c>
      <c r="C141" s="265" t="s">
        <v>191</v>
      </c>
      <c r="D141" s="262">
        <f t="shared" si="44"/>
        <v>128</v>
      </c>
      <c r="E141" s="260">
        <f t="shared" ca="1" si="5"/>
        <v>-1</v>
      </c>
      <c r="F141" s="18"/>
      <c r="G141" s="18"/>
      <c r="H141" s="18"/>
      <c r="I141" s="18"/>
      <c r="J141" s="18"/>
      <c r="K141" s="21"/>
      <c r="M141" s="222" t="str">
        <f t="shared" si="27"/>
        <v>000000</v>
      </c>
      <c r="N141" s="222">
        <f t="shared" si="28"/>
        <v>0</v>
      </c>
      <c r="O141" s="222" t="b">
        <f t="shared" si="29"/>
        <v>1</v>
      </c>
      <c r="P141" s="222" t="b">
        <f t="shared" si="30"/>
        <v>1</v>
      </c>
      <c r="Q141" s="222" t="b">
        <f t="shared" si="31"/>
        <v>1</v>
      </c>
      <c r="R141" s="222" t="b">
        <f t="shared" si="32"/>
        <v>1</v>
      </c>
      <c r="S141" s="222" t="b">
        <f t="shared" si="33"/>
        <v>1</v>
      </c>
      <c r="T141" s="222" t="b">
        <f t="shared" si="34"/>
        <v>1</v>
      </c>
      <c r="U141" s="222" t="b">
        <f t="shared" si="35"/>
        <v>0</v>
      </c>
      <c r="V141" s="167" t="e" cm="1">
        <f t="array" aca="1" ref="V141" ca="1">IFERROR(_xlfn.XLOOKUP(J141,INDIRECT(SUBSTITUTE(SUBSTITUTE(SUBSTITUTE(I141,"/","_"),"-","Y")," ","X")),INDIRECT(SUBSTITUTE(SUBSTITUTE(SUBSTITUTE(I141,"/","_"),"-","Y")," ","X"))),_xlfn.XLOOKUP(J141,INDIRECT(SUBSTITUTE(SUBSTITUTE(SUBSTITUTE(I141,"/","_"),"-","Y")," ","X")),INDIRECT(SUBSTITUTE(SUBSTITUTE(SUBSTITUTE(I141,"/","_"),"-","Y")," ","X"))))</f>
        <v>#REF!</v>
      </c>
      <c r="W141" s="222">
        <f t="shared" ca="1" si="24"/>
        <v>-1</v>
      </c>
      <c r="X141" s="167" t="e">
        <f t="shared" ca="1" si="36"/>
        <v>#REF!</v>
      </c>
      <c r="Y141" s="167" t="str">
        <f t="shared" si="37"/>
        <v/>
      </c>
      <c r="Z141" s="167" t="str">
        <f t="shared" ca="1" si="25"/>
        <v/>
      </c>
      <c r="AA141" s="167" t="str">
        <f t="shared" ca="1" si="38"/>
        <v/>
      </c>
      <c r="AB141" s="223" t="b">
        <f t="shared" si="39"/>
        <v>1</v>
      </c>
      <c r="AC141" s="223" t="b">
        <f t="shared" si="40"/>
        <v>1</v>
      </c>
      <c r="AD141" s="223" t="b">
        <f t="shared" si="41"/>
        <v>1</v>
      </c>
      <c r="AE141" s="223" t="b">
        <f t="shared" si="42"/>
        <v>1</v>
      </c>
      <c r="AF141" s="252" t="str">
        <f t="shared" ca="1" si="43"/>
        <v/>
      </c>
      <c r="AG141" s="420"/>
    </row>
    <row r="142" spans="1:33" x14ac:dyDescent="0.3">
      <c r="A142" s="260">
        <f t="shared" ca="1" si="26"/>
        <v>-1</v>
      </c>
      <c r="B142" s="261" t="str" cm="1">
        <f t="array" ref="B142">IF(NOT(ISNA(_xlfn.XLOOKUP(I142,T11_AusBerSort,T11_AusBerSort))),"A",IF(NOT(ISNA(VLOOKUP(I142,T11_EinBerSort,T11_EinBerSort))),"E",""))</f>
        <v/>
      </c>
      <c r="C142" s="265" t="s">
        <v>191</v>
      </c>
      <c r="D142" s="262">
        <f t="shared" si="44"/>
        <v>129</v>
      </c>
      <c r="E142" s="260">
        <f t="shared" ca="1" si="5"/>
        <v>-1</v>
      </c>
      <c r="F142" s="18"/>
      <c r="G142" s="18"/>
      <c r="H142" s="18"/>
      <c r="I142" s="18"/>
      <c r="J142" s="18"/>
      <c r="K142" s="21"/>
      <c r="M142" s="222" t="str">
        <f t="shared" si="27"/>
        <v>000000</v>
      </c>
      <c r="N142" s="222">
        <f t="shared" si="28"/>
        <v>0</v>
      </c>
      <c r="O142" s="222" t="b">
        <f t="shared" si="29"/>
        <v>1</v>
      </c>
      <c r="P142" s="222" t="b">
        <f t="shared" si="30"/>
        <v>1</v>
      </c>
      <c r="Q142" s="222" t="b">
        <f t="shared" si="31"/>
        <v>1</v>
      </c>
      <c r="R142" s="222" t="b">
        <f t="shared" si="32"/>
        <v>1</v>
      </c>
      <c r="S142" s="222" t="b">
        <f t="shared" si="33"/>
        <v>1</v>
      </c>
      <c r="T142" s="222" t="b">
        <f t="shared" si="34"/>
        <v>1</v>
      </c>
      <c r="U142" s="222" t="b">
        <f t="shared" si="35"/>
        <v>0</v>
      </c>
      <c r="V142" s="167" t="e" cm="1">
        <f t="array" aca="1" ref="V142" ca="1">IFERROR(_xlfn.XLOOKUP(J142,INDIRECT(SUBSTITUTE(SUBSTITUTE(SUBSTITUTE(I142,"/","_"),"-","Y")," ","X")),INDIRECT(SUBSTITUTE(SUBSTITUTE(SUBSTITUTE(I142,"/","_"),"-","Y")," ","X"))),_xlfn.XLOOKUP(J142,INDIRECT(SUBSTITUTE(SUBSTITUTE(SUBSTITUTE(I142,"/","_"),"-","Y")," ","X")),INDIRECT(SUBSTITUTE(SUBSTITUTE(SUBSTITUTE(I142,"/","_"),"-","Y")," ","X"))))</f>
        <v>#REF!</v>
      </c>
      <c r="W142" s="222">
        <f t="shared" ref="W142:W205" ca="1" si="45">IF(C142="SB",-2,IF(_xlfn.IFNA(VLOOKUP(D142,T3_ErläuterungenLfdNr,1,FALSE),0)&gt;0,_xlfn.IFNA(VLOOKUP(D142,T3_ErläuterungenLfdNr,1,FALSE),0),_xlfn.IFNA(VLOOKUP(J142,T11_BelegErläuterungNotwendig,2,FALSE),-1)))</f>
        <v>-1</v>
      </c>
      <c r="X142" s="167" t="e">
        <f t="shared" ca="1" si="36"/>
        <v>#REF!</v>
      </c>
      <c r="Y142" s="167" t="str">
        <f t="shared" si="37"/>
        <v/>
      </c>
      <c r="Z142" s="167" t="str">
        <f t="shared" ref="Z142:Z205" ca="1" si="46">IF(AND(E142=T11_BelegErläuterungControl,U142),"Bitte Erläuterung: Um was handelt es sich? Notieren Sie dies auf  Tab '3-Erläuterungen Belege'.","")</f>
        <v/>
      </c>
      <c r="AA142" s="167" t="str">
        <f t="shared" ca="1" si="38"/>
        <v/>
      </c>
      <c r="AB142" s="223" t="b">
        <f t="shared" si="39"/>
        <v>1</v>
      </c>
      <c r="AC142" s="223" t="b">
        <f t="shared" si="40"/>
        <v>1</v>
      </c>
      <c r="AD142" s="223" t="b">
        <f t="shared" si="41"/>
        <v>1</v>
      </c>
      <c r="AE142" s="223" t="b">
        <f t="shared" si="42"/>
        <v>1</v>
      </c>
      <c r="AF142" s="252" t="str">
        <f t="shared" ca="1" si="43"/>
        <v/>
      </c>
      <c r="AG142" s="420"/>
    </row>
    <row r="143" spans="1:33" x14ac:dyDescent="0.3">
      <c r="A143" s="260">
        <f t="shared" ref="A143:A206" ca="1" si="47">IF(W143=0,0,W143)</f>
        <v>-1</v>
      </c>
      <c r="B143" s="261" t="str" cm="1">
        <f t="array" ref="B143">IF(NOT(ISNA(_xlfn.XLOOKUP(I143,T11_AusBerSort,T11_AusBerSort))),"A",IF(NOT(ISNA(VLOOKUP(I143,T11_EinBerSort,T11_EinBerSort))),"E",""))</f>
        <v/>
      </c>
      <c r="C143" s="265" t="s">
        <v>191</v>
      </c>
      <c r="D143" s="262">
        <f t="shared" si="44"/>
        <v>130</v>
      </c>
      <c r="E143" s="260">
        <f t="shared" ca="1" si="5"/>
        <v>-1</v>
      </c>
      <c r="F143" s="18"/>
      <c r="G143" s="18"/>
      <c r="H143" s="18"/>
      <c r="I143" s="18"/>
      <c r="J143" s="18"/>
      <c r="K143" s="21"/>
      <c r="M143" s="222" t="str">
        <f t="shared" ref="M143:M206" si="48">LEFT(TEXT(LEN(TRIM(F143)),"0"),1)&amp;LEFT(TEXT(LEN(TRIM(G143)),"0"),1)&amp;LEFT(TEXT(LEN(TRIM(H143)),"0"),1)&amp;LEFT(TEXT(LEN(TRIM(I143)),"0"),1)&amp;LEFT(TEXT(LEN(TRIM(J143)),"0"),1)&amp;LEFT(TEXT(LEN(TRIM(K143)),"0"),1)</f>
        <v>000000</v>
      </c>
      <c r="N143" s="222">
        <f t="shared" ref="N143:N206" si="49">LEN(SUBSTITUTE(M143,"0",""))</f>
        <v>0</v>
      </c>
      <c r="O143" s="222" t="b">
        <f t="shared" ref="O143:O206" si="50">IF(LEN(TRIM(F143))=0,TRUE,FALSE)</f>
        <v>1</v>
      </c>
      <c r="P143" s="222" t="b">
        <f t="shared" ref="P143:P206" si="51">IF(LEN(TRIM(G143))=0,TRUE,FALSE)</f>
        <v>1</v>
      </c>
      <c r="Q143" s="222" t="b">
        <f t="shared" ref="Q143:Q206" si="52">IF(LEN(TRIM(H143))=0,TRUE,FALSE)</f>
        <v>1</v>
      </c>
      <c r="R143" s="222" t="b">
        <f t="shared" ref="R143:R206" si="53">IF(LEN(TRIM(I143))=0,TRUE,FALSE)</f>
        <v>1</v>
      </c>
      <c r="S143" s="222" t="b">
        <f t="shared" ref="S143:S206" si="54">IF(LEN(TRIM(J143))=0,TRUE,FALSE)</f>
        <v>1</v>
      </c>
      <c r="T143" s="222" t="b">
        <f t="shared" ref="T143:T206" si="55">IF(LEN(TRIM(K143))=0,TRUE,FALSE)</f>
        <v>1</v>
      </c>
      <c r="U143" s="222" t="b">
        <f t="shared" ref="U143:U206" si="56">IF(C143="EB",NOT(OR(O143,P143,Q143,R143,S143,T143)),NOT(OR(R143,S143,T143)))</f>
        <v>0</v>
      </c>
      <c r="V143" s="167" t="e" cm="1">
        <f t="array" aca="1" ref="V143" ca="1">IFERROR(_xlfn.XLOOKUP(J143,INDIRECT(SUBSTITUTE(SUBSTITUTE(SUBSTITUTE(I143,"/","_"),"-","Y")," ","X")),INDIRECT(SUBSTITUTE(SUBSTITUTE(SUBSTITUTE(I143,"/","_"),"-","Y")," ","X"))),_xlfn.XLOOKUP(J143,INDIRECT(SUBSTITUTE(SUBSTITUTE(SUBSTITUTE(I143,"/","_"),"-","Y")," ","X")),INDIRECT(SUBSTITUTE(SUBSTITUTE(SUBSTITUTE(I143,"/","_"),"-","Y")," ","X"))))</f>
        <v>#REF!</v>
      </c>
      <c r="W143" s="222">
        <f t="shared" ca="1" si="45"/>
        <v>-1</v>
      </c>
      <c r="X143" s="167" t="e">
        <f t="shared" ref="X143:X206" ca="1" si="57">IF(_xlfn.IFNA(V143,1)=1,"Bitte Eintrag in Spalte Detail korrigieren/ergänzen! ",IF(U143,"",IF(C143="EB","Bitte füllen Sie die Zeile vollständig aus!","Bitte füllen Sie nur in der Zeile die Spalten: Bereich, Detail, Summe aus!")))</f>
        <v>#REF!</v>
      </c>
      <c r="Y143" s="167" t="str">
        <f t="shared" ref="Y143:Y206" si="58">IF(N143&gt;0,IFERROR(X143,IF(U143,"",IF(C143="EB","Bitte füllen Sie die Zeile vollständig aus!","Bitte füllen Sie nur in der Zeile die Spalten: Bereich, Detail, Summe aus!"))),"")</f>
        <v/>
      </c>
      <c r="Z143" s="167" t="str">
        <f t="shared" ca="1" si="46"/>
        <v/>
      </c>
      <c r="AA143" s="167" t="str">
        <f t="shared" ref="AA143:AA206" ca="1" si="59">IF(ISNA(V143),"",IF(U143,IF(AB143,"Diesem Eintrag ist ein zusätzliches Dokument mit der Auflistung aller zugehöriger Einzelbuchungen beizufügen!","Löschen Sie alle Inhalte in der Zeile in den Spalten: Buchhaltungsnummer, Zahlungsempfänger, Zahlungsdatum!"),""))</f>
        <v/>
      </c>
      <c r="AB143" s="223" t="b">
        <f t="shared" ref="AB143:AB206" si="60">OR(C143="EB",AND(C143="SB",AC143,AD143,AE143))</f>
        <v>1</v>
      </c>
      <c r="AC143" s="223" t="b">
        <f t="shared" ref="AC143:AC206" si="61">OR(AND(LEN(TRIM(F143))=0,$C143="SB"),$C143="EB")</f>
        <v>1</v>
      </c>
      <c r="AD143" s="223" t="b">
        <f t="shared" ref="AD143:AD206" si="62">OR(AND(LEN(TRIM(G143))=0,$C143="SB"),$C143="EB")</f>
        <v>1</v>
      </c>
      <c r="AE143" s="223" t="b">
        <f t="shared" ref="AE143:AE206" si="63">OR(AND(LEN(TRIM(H143))=0,$C143="SB"),$C143="EB")</f>
        <v>1</v>
      </c>
      <c r="AF143" s="252" t="str">
        <f t="shared" ref="AF143:AF206" ca="1" si="64">Y143&amp;IF(C143="EB",Z143,AA143)</f>
        <v/>
      </c>
      <c r="AG143" s="420"/>
    </row>
    <row r="144" spans="1:33" x14ac:dyDescent="0.3">
      <c r="A144" s="260">
        <f t="shared" ca="1" si="47"/>
        <v>-1</v>
      </c>
      <c r="B144" s="261" t="str" cm="1">
        <f t="array" ref="B144">IF(NOT(ISNA(_xlfn.XLOOKUP(I144,T11_AusBerSort,T11_AusBerSort))),"A",IF(NOT(ISNA(VLOOKUP(I144,T11_EinBerSort,T11_EinBerSort))),"E",""))</f>
        <v/>
      </c>
      <c r="C144" s="265" t="s">
        <v>191</v>
      </c>
      <c r="D144" s="262">
        <f t="shared" ref="D144:D207" si="65">D143+1</f>
        <v>131</v>
      </c>
      <c r="E144" s="260">
        <f t="shared" ca="1" si="5"/>
        <v>-1</v>
      </c>
      <c r="F144" s="18"/>
      <c r="G144" s="18"/>
      <c r="H144" s="18"/>
      <c r="I144" s="18"/>
      <c r="J144" s="18"/>
      <c r="K144" s="21"/>
      <c r="M144" s="222" t="str">
        <f t="shared" si="48"/>
        <v>000000</v>
      </c>
      <c r="N144" s="222">
        <f t="shared" si="49"/>
        <v>0</v>
      </c>
      <c r="O144" s="222" t="b">
        <f t="shared" si="50"/>
        <v>1</v>
      </c>
      <c r="P144" s="222" t="b">
        <f t="shared" si="51"/>
        <v>1</v>
      </c>
      <c r="Q144" s="222" t="b">
        <f t="shared" si="52"/>
        <v>1</v>
      </c>
      <c r="R144" s="222" t="b">
        <f t="shared" si="53"/>
        <v>1</v>
      </c>
      <c r="S144" s="222" t="b">
        <f t="shared" si="54"/>
        <v>1</v>
      </c>
      <c r="T144" s="222" t="b">
        <f t="shared" si="55"/>
        <v>1</v>
      </c>
      <c r="U144" s="222" t="b">
        <f t="shared" si="56"/>
        <v>0</v>
      </c>
      <c r="V144" s="167" t="e" cm="1">
        <f t="array" aca="1" ref="V144" ca="1">IFERROR(_xlfn.XLOOKUP(J144,INDIRECT(SUBSTITUTE(SUBSTITUTE(SUBSTITUTE(I144,"/","_"),"-","Y")," ","X")),INDIRECT(SUBSTITUTE(SUBSTITUTE(SUBSTITUTE(I144,"/","_"),"-","Y")," ","X"))),_xlfn.XLOOKUP(J144,INDIRECT(SUBSTITUTE(SUBSTITUTE(SUBSTITUTE(I144,"/","_"),"-","Y")," ","X")),INDIRECT(SUBSTITUTE(SUBSTITUTE(SUBSTITUTE(I144,"/","_"),"-","Y")," ","X"))))</f>
        <v>#REF!</v>
      </c>
      <c r="W144" s="222">
        <f t="shared" ca="1" si="45"/>
        <v>-1</v>
      </c>
      <c r="X144" s="167" t="e">
        <f t="shared" ca="1" si="57"/>
        <v>#REF!</v>
      </c>
      <c r="Y144" s="167" t="str">
        <f t="shared" si="58"/>
        <v/>
      </c>
      <c r="Z144" s="167" t="str">
        <f t="shared" ca="1" si="46"/>
        <v/>
      </c>
      <c r="AA144" s="167" t="str">
        <f t="shared" ca="1" si="59"/>
        <v/>
      </c>
      <c r="AB144" s="223" t="b">
        <f t="shared" si="60"/>
        <v>1</v>
      </c>
      <c r="AC144" s="223" t="b">
        <f t="shared" si="61"/>
        <v>1</v>
      </c>
      <c r="AD144" s="223" t="b">
        <f t="shared" si="62"/>
        <v>1</v>
      </c>
      <c r="AE144" s="223" t="b">
        <f t="shared" si="63"/>
        <v>1</v>
      </c>
      <c r="AF144" s="252" t="str">
        <f t="shared" ca="1" si="64"/>
        <v/>
      </c>
      <c r="AG144" s="420"/>
    </row>
    <row r="145" spans="1:33" x14ac:dyDescent="0.3">
      <c r="A145" s="260">
        <f t="shared" ca="1" si="47"/>
        <v>-1</v>
      </c>
      <c r="B145" s="261" t="str" cm="1">
        <f t="array" ref="B145">IF(NOT(ISNA(_xlfn.XLOOKUP(I145,T11_AusBerSort,T11_AusBerSort))),"A",IF(NOT(ISNA(VLOOKUP(I145,T11_EinBerSort,T11_EinBerSort))),"E",""))</f>
        <v/>
      </c>
      <c r="C145" s="265" t="s">
        <v>191</v>
      </c>
      <c r="D145" s="262">
        <f t="shared" si="65"/>
        <v>132</v>
      </c>
      <c r="E145" s="260">
        <f t="shared" ca="1" si="5"/>
        <v>-1</v>
      </c>
      <c r="F145" s="18"/>
      <c r="G145" s="18"/>
      <c r="H145" s="18"/>
      <c r="I145" s="18"/>
      <c r="J145" s="18"/>
      <c r="K145" s="21"/>
      <c r="M145" s="222" t="str">
        <f t="shared" si="48"/>
        <v>000000</v>
      </c>
      <c r="N145" s="222">
        <f t="shared" si="49"/>
        <v>0</v>
      </c>
      <c r="O145" s="222" t="b">
        <f t="shared" si="50"/>
        <v>1</v>
      </c>
      <c r="P145" s="222" t="b">
        <f t="shared" si="51"/>
        <v>1</v>
      </c>
      <c r="Q145" s="222" t="b">
        <f t="shared" si="52"/>
        <v>1</v>
      </c>
      <c r="R145" s="222" t="b">
        <f t="shared" si="53"/>
        <v>1</v>
      </c>
      <c r="S145" s="222" t="b">
        <f t="shared" si="54"/>
        <v>1</v>
      </c>
      <c r="T145" s="222" t="b">
        <f t="shared" si="55"/>
        <v>1</v>
      </c>
      <c r="U145" s="222" t="b">
        <f t="shared" si="56"/>
        <v>0</v>
      </c>
      <c r="V145" s="167" t="e" cm="1">
        <f t="array" aca="1" ref="V145" ca="1">IFERROR(_xlfn.XLOOKUP(J145,INDIRECT(SUBSTITUTE(SUBSTITUTE(SUBSTITUTE(I145,"/","_"),"-","Y")," ","X")),INDIRECT(SUBSTITUTE(SUBSTITUTE(SUBSTITUTE(I145,"/","_"),"-","Y")," ","X"))),_xlfn.XLOOKUP(J145,INDIRECT(SUBSTITUTE(SUBSTITUTE(SUBSTITUTE(I145,"/","_"),"-","Y")," ","X")),INDIRECT(SUBSTITUTE(SUBSTITUTE(SUBSTITUTE(I145,"/","_"),"-","Y")," ","X"))))</f>
        <v>#REF!</v>
      </c>
      <c r="W145" s="222">
        <f t="shared" ca="1" si="45"/>
        <v>-1</v>
      </c>
      <c r="X145" s="167" t="e">
        <f t="shared" ca="1" si="57"/>
        <v>#REF!</v>
      </c>
      <c r="Y145" s="167" t="str">
        <f t="shared" si="58"/>
        <v/>
      </c>
      <c r="Z145" s="167" t="str">
        <f t="shared" ca="1" si="46"/>
        <v/>
      </c>
      <c r="AA145" s="167" t="str">
        <f t="shared" ca="1" si="59"/>
        <v/>
      </c>
      <c r="AB145" s="223" t="b">
        <f t="shared" si="60"/>
        <v>1</v>
      </c>
      <c r="AC145" s="223" t="b">
        <f t="shared" si="61"/>
        <v>1</v>
      </c>
      <c r="AD145" s="223" t="b">
        <f t="shared" si="62"/>
        <v>1</v>
      </c>
      <c r="AE145" s="223" t="b">
        <f t="shared" si="63"/>
        <v>1</v>
      </c>
      <c r="AF145" s="252" t="str">
        <f t="shared" ca="1" si="64"/>
        <v/>
      </c>
      <c r="AG145" s="420"/>
    </row>
    <row r="146" spans="1:33" x14ac:dyDescent="0.3">
      <c r="A146" s="260">
        <f t="shared" ca="1" si="47"/>
        <v>-1</v>
      </c>
      <c r="B146" s="261" t="str" cm="1">
        <f t="array" ref="B146">IF(NOT(ISNA(_xlfn.XLOOKUP(I146,T11_AusBerSort,T11_AusBerSort))),"A",IF(NOT(ISNA(VLOOKUP(I146,T11_EinBerSort,T11_EinBerSort))),"E",""))</f>
        <v/>
      </c>
      <c r="C146" s="265" t="s">
        <v>191</v>
      </c>
      <c r="D146" s="262">
        <f t="shared" si="65"/>
        <v>133</v>
      </c>
      <c r="E146" s="260">
        <f t="shared" ca="1" si="5"/>
        <v>-1</v>
      </c>
      <c r="F146" s="18"/>
      <c r="G146" s="18"/>
      <c r="H146" s="18"/>
      <c r="I146" s="18"/>
      <c r="J146" s="18"/>
      <c r="K146" s="21"/>
      <c r="M146" s="222" t="str">
        <f t="shared" si="48"/>
        <v>000000</v>
      </c>
      <c r="N146" s="222">
        <f t="shared" si="49"/>
        <v>0</v>
      </c>
      <c r="O146" s="222" t="b">
        <f t="shared" si="50"/>
        <v>1</v>
      </c>
      <c r="P146" s="222" t="b">
        <f t="shared" si="51"/>
        <v>1</v>
      </c>
      <c r="Q146" s="222" t="b">
        <f t="shared" si="52"/>
        <v>1</v>
      </c>
      <c r="R146" s="222" t="b">
        <f t="shared" si="53"/>
        <v>1</v>
      </c>
      <c r="S146" s="222" t="b">
        <f t="shared" si="54"/>
        <v>1</v>
      </c>
      <c r="T146" s="222" t="b">
        <f t="shared" si="55"/>
        <v>1</v>
      </c>
      <c r="U146" s="222" t="b">
        <f t="shared" si="56"/>
        <v>0</v>
      </c>
      <c r="V146" s="167" t="e" cm="1">
        <f t="array" aca="1" ref="V146" ca="1">IFERROR(_xlfn.XLOOKUP(J146,INDIRECT(SUBSTITUTE(SUBSTITUTE(SUBSTITUTE(I146,"/","_"),"-","Y")," ","X")),INDIRECT(SUBSTITUTE(SUBSTITUTE(SUBSTITUTE(I146,"/","_"),"-","Y")," ","X"))),_xlfn.XLOOKUP(J146,INDIRECT(SUBSTITUTE(SUBSTITUTE(SUBSTITUTE(I146,"/","_"),"-","Y")," ","X")),INDIRECT(SUBSTITUTE(SUBSTITUTE(SUBSTITUTE(I146,"/","_"),"-","Y")," ","X"))))</f>
        <v>#REF!</v>
      </c>
      <c r="W146" s="222">
        <f t="shared" ca="1" si="45"/>
        <v>-1</v>
      </c>
      <c r="X146" s="167" t="e">
        <f t="shared" ca="1" si="57"/>
        <v>#REF!</v>
      </c>
      <c r="Y146" s="167" t="str">
        <f t="shared" si="58"/>
        <v/>
      </c>
      <c r="Z146" s="167" t="str">
        <f t="shared" ca="1" si="46"/>
        <v/>
      </c>
      <c r="AA146" s="167" t="str">
        <f t="shared" ca="1" si="59"/>
        <v/>
      </c>
      <c r="AB146" s="223" t="b">
        <f t="shared" si="60"/>
        <v>1</v>
      </c>
      <c r="AC146" s="223" t="b">
        <f t="shared" si="61"/>
        <v>1</v>
      </c>
      <c r="AD146" s="223" t="b">
        <f t="shared" si="62"/>
        <v>1</v>
      </c>
      <c r="AE146" s="223" t="b">
        <f t="shared" si="63"/>
        <v>1</v>
      </c>
      <c r="AF146" s="252" t="str">
        <f t="shared" ca="1" si="64"/>
        <v/>
      </c>
      <c r="AG146" s="420"/>
    </row>
    <row r="147" spans="1:33" x14ac:dyDescent="0.3">
      <c r="A147" s="260">
        <f t="shared" ca="1" si="47"/>
        <v>-1</v>
      </c>
      <c r="B147" s="261" t="str" cm="1">
        <f t="array" ref="B147">IF(NOT(ISNA(_xlfn.XLOOKUP(I147,T11_AusBerSort,T11_AusBerSort))),"A",IF(NOT(ISNA(VLOOKUP(I147,T11_EinBerSort,T11_EinBerSort))),"E",""))</f>
        <v/>
      </c>
      <c r="C147" s="265" t="s">
        <v>191</v>
      </c>
      <c r="D147" s="262">
        <f t="shared" si="65"/>
        <v>134</v>
      </c>
      <c r="E147" s="260">
        <f t="shared" ca="1" si="5"/>
        <v>-1</v>
      </c>
      <c r="F147" s="18"/>
      <c r="G147" s="18"/>
      <c r="H147" s="18"/>
      <c r="I147" s="18"/>
      <c r="J147" s="18"/>
      <c r="K147" s="21"/>
      <c r="M147" s="222" t="str">
        <f t="shared" si="48"/>
        <v>000000</v>
      </c>
      <c r="N147" s="222">
        <f t="shared" si="49"/>
        <v>0</v>
      </c>
      <c r="O147" s="222" t="b">
        <f t="shared" si="50"/>
        <v>1</v>
      </c>
      <c r="P147" s="222" t="b">
        <f t="shared" si="51"/>
        <v>1</v>
      </c>
      <c r="Q147" s="222" t="b">
        <f t="shared" si="52"/>
        <v>1</v>
      </c>
      <c r="R147" s="222" t="b">
        <f t="shared" si="53"/>
        <v>1</v>
      </c>
      <c r="S147" s="222" t="b">
        <f t="shared" si="54"/>
        <v>1</v>
      </c>
      <c r="T147" s="222" t="b">
        <f t="shared" si="55"/>
        <v>1</v>
      </c>
      <c r="U147" s="222" t="b">
        <f t="shared" si="56"/>
        <v>0</v>
      </c>
      <c r="V147" s="167" t="e" cm="1">
        <f t="array" aca="1" ref="V147" ca="1">IFERROR(_xlfn.XLOOKUP(J147,INDIRECT(SUBSTITUTE(SUBSTITUTE(SUBSTITUTE(I147,"/","_"),"-","Y")," ","X")),INDIRECT(SUBSTITUTE(SUBSTITUTE(SUBSTITUTE(I147,"/","_"),"-","Y")," ","X"))),_xlfn.XLOOKUP(J147,INDIRECT(SUBSTITUTE(SUBSTITUTE(SUBSTITUTE(I147,"/","_"),"-","Y")," ","X")),INDIRECT(SUBSTITUTE(SUBSTITUTE(SUBSTITUTE(I147,"/","_"),"-","Y")," ","X"))))</f>
        <v>#REF!</v>
      </c>
      <c r="W147" s="222">
        <f t="shared" ca="1" si="45"/>
        <v>-1</v>
      </c>
      <c r="X147" s="167" t="e">
        <f t="shared" ca="1" si="57"/>
        <v>#REF!</v>
      </c>
      <c r="Y147" s="167" t="str">
        <f t="shared" si="58"/>
        <v/>
      </c>
      <c r="Z147" s="167" t="str">
        <f t="shared" ca="1" si="46"/>
        <v/>
      </c>
      <c r="AA147" s="167" t="str">
        <f t="shared" ca="1" si="59"/>
        <v/>
      </c>
      <c r="AB147" s="223" t="b">
        <f t="shared" si="60"/>
        <v>1</v>
      </c>
      <c r="AC147" s="223" t="b">
        <f t="shared" si="61"/>
        <v>1</v>
      </c>
      <c r="AD147" s="223" t="b">
        <f t="shared" si="62"/>
        <v>1</v>
      </c>
      <c r="AE147" s="223" t="b">
        <f t="shared" si="63"/>
        <v>1</v>
      </c>
      <c r="AF147" s="252" t="str">
        <f t="shared" ca="1" si="64"/>
        <v/>
      </c>
      <c r="AG147" s="420"/>
    </row>
    <row r="148" spans="1:33" x14ac:dyDescent="0.3">
      <c r="A148" s="260">
        <f t="shared" ca="1" si="47"/>
        <v>-1</v>
      </c>
      <c r="B148" s="261" t="str" cm="1">
        <f t="array" ref="B148">IF(NOT(ISNA(_xlfn.XLOOKUP(I148,T11_AusBerSort,T11_AusBerSort))),"A",IF(NOT(ISNA(VLOOKUP(I148,T11_EinBerSort,T11_EinBerSort))),"E",""))</f>
        <v/>
      </c>
      <c r="C148" s="265" t="s">
        <v>191</v>
      </c>
      <c r="D148" s="262">
        <f t="shared" si="65"/>
        <v>135</v>
      </c>
      <c r="E148" s="260">
        <f t="shared" ca="1" si="5"/>
        <v>-1</v>
      </c>
      <c r="F148" s="18"/>
      <c r="G148" s="18"/>
      <c r="H148" s="18"/>
      <c r="I148" s="18"/>
      <c r="J148" s="18"/>
      <c r="K148" s="21"/>
      <c r="M148" s="222" t="str">
        <f t="shared" si="48"/>
        <v>000000</v>
      </c>
      <c r="N148" s="222">
        <f t="shared" si="49"/>
        <v>0</v>
      </c>
      <c r="O148" s="222" t="b">
        <f t="shared" si="50"/>
        <v>1</v>
      </c>
      <c r="P148" s="222" t="b">
        <f t="shared" si="51"/>
        <v>1</v>
      </c>
      <c r="Q148" s="222" t="b">
        <f t="shared" si="52"/>
        <v>1</v>
      </c>
      <c r="R148" s="222" t="b">
        <f t="shared" si="53"/>
        <v>1</v>
      </c>
      <c r="S148" s="222" t="b">
        <f t="shared" si="54"/>
        <v>1</v>
      </c>
      <c r="T148" s="222" t="b">
        <f t="shared" si="55"/>
        <v>1</v>
      </c>
      <c r="U148" s="222" t="b">
        <f t="shared" si="56"/>
        <v>0</v>
      </c>
      <c r="V148" s="167" t="e" cm="1">
        <f t="array" aca="1" ref="V148" ca="1">IFERROR(_xlfn.XLOOKUP(J148,INDIRECT(SUBSTITUTE(SUBSTITUTE(SUBSTITUTE(I148,"/","_"),"-","Y")," ","X")),INDIRECT(SUBSTITUTE(SUBSTITUTE(SUBSTITUTE(I148,"/","_"),"-","Y")," ","X"))),_xlfn.XLOOKUP(J148,INDIRECT(SUBSTITUTE(SUBSTITUTE(SUBSTITUTE(I148,"/","_"),"-","Y")," ","X")),INDIRECT(SUBSTITUTE(SUBSTITUTE(SUBSTITUTE(I148,"/","_"),"-","Y")," ","X"))))</f>
        <v>#REF!</v>
      </c>
      <c r="W148" s="222">
        <f t="shared" ca="1" si="45"/>
        <v>-1</v>
      </c>
      <c r="X148" s="167" t="e">
        <f t="shared" ca="1" si="57"/>
        <v>#REF!</v>
      </c>
      <c r="Y148" s="167" t="str">
        <f t="shared" si="58"/>
        <v/>
      </c>
      <c r="Z148" s="167" t="str">
        <f t="shared" ca="1" si="46"/>
        <v/>
      </c>
      <c r="AA148" s="167" t="str">
        <f t="shared" ca="1" si="59"/>
        <v/>
      </c>
      <c r="AB148" s="223" t="b">
        <f t="shared" si="60"/>
        <v>1</v>
      </c>
      <c r="AC148" s="223" t="b">
        <f t="shared" si="61"/>
        <v>1</v>
      </c>
      <c r="AD148" s="223" t="b">
        <f t="shared" si="62"/>
        <v>1</v>
      </c>
      <c r="AE148" s="223" t="b">
        <f t="shared" si="63"/>
        <v>1</v>
      </c>
      <c r="AF148" s="252" t="str">
        <f t="shared" ca="1" si="64"/>
        <v/>
      </c>
      <c r="AG148" s="420"/>
    </row>
    <row r="149" spans="1:33" x14ac:dyDescent="0.3">
      <c r="A149" s="260">
        <f t="shared" ca="1" si="47"/>
        <v>-1</v>
      </c>
      <c r="B149" s="261" t="str" cm="1">
        <f t="array" ref="B149">IF(NOT(ISNA(_xlfn.XLOOKUP(I149,T11_AusBerSort,T11_AusBerSort))),"A",IF(NOT(ISNA(VLOOKUP(I149,T11_EinBerSort,T11_EinBerSort))),"E",""))</f>
        <v/>
      </c>
      <c r="C149" s="265" t="s">
        <v>191</v>
      </c>
      <c r="D149" s="262">
        <f t="shared" si="65"/>
        <v>136</v>
      </c>
      <c r="E149" s="260">
        <f t="shared" ca="1" si="5"/>
        <v>-1</v>
      </c>
      <c r="F149" s="18"/>
      <c r="G149" s="18"/>
      <c r="H149" s="18"/>
      <c r="I149" s="18"/>
      <c r="J149" s="18"/>
      <c r="K149" s="21"/>
      <c r="M149" s="222" t="str">
        <f t="shared" si="48"/>
        <v>000000</v>
      </c>
      <c r="N149" s="222">
        <f t="shared" si="49"/>
        <v>0</v>
      </c>
      <c r="O149" s="222" t="b">
        <f t="shared" si="50"/>
        <v>1</v>
      </c>
      <c r="P149" s="222" t="b">
        <f t="shared" si="51"/>
        <v>1</v>
      </c>
      <c r="Q149" s="222" t="b">
        <f t="shared" si="52"/>
        <v>1</v>
      </c>
      <c r="R149" s="222" t="b">
        <f t="shared" si="53"/>
        <v>1</v>
      </c>
      <c r="S149" s="222" t="b">
        <f t="shared" si="54"/>
        <v>1</v>
      </c>
      <c r="T149" s="222" t="b">
        <f t="shared" si="55"/>
        <v>1</v>
      </c>
      <c r="U149" s="222" t="b">
        <f t="shared" si="56"/>
        <v>0</v>
      </c>
      <c r="V149" s="167" t="e" cm="1">
        <f t="array" aca="1" ref="V149" ca="1">IFERROR(_xlfn.XLOOKUP(J149,INDIRECT(SUBSTITUTE(SUBSTITUTE(SUBSTITUTE(I149,"/","_"),"-","Y")," ","X")),INDIRECT(SUBSTITUTE(SUBSTITUTE(SUBSTITUTE(I149,"/","_"),"-","Y")," ","X"))),_xlfn.XLOOKUP(J149,INDIRECT(SUBSTITUTE(SUBSTITUTE(SUBSTITUTE(I149,"/","_"),"-","Y")," ","X")),INDIRECT(SUBSTITUTE(SUBSTITUTE(SUBSTITUTE(I149,"/","_"),"-","Y")," ","X"))))</f>
        <v>#REF!</v>
      </c>
      <c r="W149" s="222">
        <f t="shared" ca="1" si="45"/>
        <v>-1</v>
      </c>
      <c r="X149" s="167" t="e">
        <f t="shared" ca="1" si="57"/>
        <v>#REF!</v>
      </c>
      <c r="Y149" s="167" t="str">
        <f t="shared" si="58"/>
        <v/>
      </c>
      <c r="Z149" s="167" t="str">
        <f t="shared" ca="1" si="46"/>
        <v/>
      </c>
      <c r="AA149" s="167" t="str">
        <f t="shared" ca="1" si="59"/>
        <v/>
      </c>
      <c r="AB149" s="223" t="b">
        <f t="shared" si="60"/>
        <v>1</v>
      </c>
      <c r="AC149" s="223" t="b">
        <f t="shared" si="61"/>
        <v>1</v>
      </c>
      <c r="AD149" s="223" t="b">
        <f t="shared" si="62"/>
        <v>1</v>
      </c>
      <c r="AE149" s="223" t="b">
        <f t="shared" si="63"/>
        <v>1</v>
      </c>
      <c r="AF149" s="252" t="str">
        <f t="shared" ca="1" si="64"/>
        <v/>
      </c>
      <c r="AG149" s="420"/>
    </row>
    <row r="150" spans="1:33" x14ac:dyDescent="0.3">
      <c r="A150" s="260">
        <f t="shared" ca="1" si="47"/>
        <v>-1</v>
      </c>
      <c r="B150" s="261" t="str" cm="1">
        <f t="array" ref="B150">IF(NOT(ISNA(_xlfn.XLOOKUP(I150,T11_AusBerSort,T11_AusBerSort))),"A",IF(NOT(ISNA(VLOOKUP(I150,T11_EinBerSort,T11_EinBerSort))),"E",""))</f>
        <v/>
      </c>
      <c r="C150" s="265" t="s">
        <v>191</v>
      </c>
      <c r="D150" s="262">
        <f t="shared" si="65"/>
        <v>137</v>
      </c>
      <c r="E150" s="260">
        <f t="shared" ca="1" si="5"/>
        <v>-1</v>
      </c>
      <c r="F150" s="18"/>
      <c r="G150" s="18"/>
      <c r="H150" s="18"/>
      <c r="I150" s="18"/>
      <c r="J150" s="18"/>
      <c r="K150" s="21"/>
      <c r="M150" s="222" t="str">
        <f t="shared" si="48"/>
        <v>000000</v>
      </c>
      <c r="N150" s="222">
        <f t="shared" si="49"/>
        <v>0</v>
      </c>
      <c r="O150" s="222" t="b">
        <f t="shared" si="50"/>
        <v>1</v>
      </c>
      <c r="P150" s="222" t="b">
        <f t="shared" si="51"/>
        <v>1</v>
      </c>
      <c r="Q150" s="222" t="b">
        <f t="shared" si="52"/>
        <v>1</v>
      </c>
      <c r="R150" s="222" t="b">
        <f t="shared" si="53"/>
        <v>1</v>
      </c>
      <c r="S150" s="222" t="b">
        <f t="shared" si="54"/>
        <v>1</v>
      </c>
      <c r="T150" s="222" t="b">
        <f t="shared" si="55"/>
        <v>1</v>
      </c>
      <c r="U150" s="222" t="b">
        <f t="shared" si="56"/>
        <v>0</v>
      </c>
      <c r="V150" s="167" t="e" cm="1">
        <f t="array" aca="1" ref="V150" ca="1">IFERROR(_xlfn.XLOOKUP(J150,INDIRECT(SUBSTITUTE(SUBSTITUTE(SUBSTITUTE(I150,"/","_"),"-","Y")," ","X")),INDIRECT(SUBSTITUTE(SUBSTITUTE(SUBSTITUTE(I150,"/","_"),"-","Y")," ","X"))),_xlfn.XLOOKUP(J150,INDIRECT(SUBSTITUTE(SUBSTITUTE(SUBSTITUTE(I150,"/","_"),"-","Y")," ","X")),INDIRECT(SUBSTITUTE(SUBSTITUTE(SUBSTITUTE(I150,"/","_"),"-","Y")," ","X"))))</f>
        <v>#REF!</v>
      </c>
      <c r="W150" s="222">
        <f t="shared" ca="1" si="45"/>
        <v>-1</v>
      </c>
      <c r="X150" s="167" t="e">
        <f t="shared" ca="1" si="57"/>
        <v>#REF!</v>
      </c>
      <c r="Y150" s="167" t="str">
        <f t="shared" si="58"/>
        <v/>
      </c>
      <c r="Z150" s="167" t="str">
        <f t="shared" ca="1" si="46"/>
        <v/>
      </c>
      <c r="AA150" s="167" t="str">
        <f t="shared" ca="1" si="59"/>
        <v/>
      </c>
      <c r="AB150" s="223" t="b">
        <f t="shared" si="60"/>
        <v>1</v>
      </c>
      <c r="AC150" s="223" t="b">
        <f t="shared" si="61"/>
        <v>1</v>
      </c>
      <c r="AD150" s="223" t="b">
        <f t="shared" si="62"/>
        <v>1</v>
      </c>
      <c r="AE150" s="223" t="b">
        <f t="shared" si="63"/>
        <v>1</v>
      </c>
      <c r="AF150" s="252" t="str">
        <f t="shared" ca="1" si="64"/>
        <v/>
      </c>
      <c r="AG150" s="420"/>
    </row>
    <row r="151" spans="1:33" x14ac:dyDescent="0.3">
      <c r="A151" s="260">
        <f t="shared" ca="1" si="47"/>
        <v>-1</v>
      </c>
      <c r="B151" s="261" t="str" cm="1">
        <f t="array" ref="B151">IF(NOT(ISNA(_xlfn.XLOOKUP(I151,T11_AusBerSort,T11_AusBerSort))),"A",IF(NOT(ISNA(VLOOKUP(I151,T11_EinBerSort,T11_EinBerSort))),"E",""))</f>
        <v/>
      </c>
      <c r="C151" s="265" t="s">
        <v>191</v>
      </c>
      <c r="D151" s="262">
        <f t="shared" si="65"/>
        <v>138</v>
      </c>
      <c r="E151" s="260">
        <f t="shared" ca="1" si="5"/>
        <v>-1</v>
      </c>
      <c r="F151" s="18"/>
      <c r="G151" s="18"/>
      <c r="H151" s="18"/>
      <c r="I151" s="18"/>
      <c r="J151" s="18"/>
      <c r="K151" s="21"/>
      <c r="M151" s="222" t="str">
        <f t="shared" si="48"/>
        <v>000000</v>
      </c>
      <c r="N151" s="222">
        <f t="shared" si="49"/>
        <v>0</v>
      </c>
      <c r="O151" s="222" t="b">
        <f t="shared" si="50"/>
        <v>1</v>
      </c>
      <c r="P151" s="222" t="b">
        <f t="shared" si="51"/>
        <v>1</v>
      </c>
      <c r="Q151" s="222" t="b">
        <f t="shared" si="52"/>
        <v>1</v>
      </c>
      <c r="R151" s="222" t="b">
        <f t="shared" si="53"/>
        <v>1</v>
      </c>
      <c r="S151" s="222" t="b">
        <f t="shared" si="54"/>
        <v>1</v>
      </c>
      <c r="T151" s="222" t="b">
        <f t="shared" si="55"/>
        <v>1</v>
      </c>
      <c r="U151" s="222" t="b">
        <f t="shared" si="56"/>
        <v>0</v>
      </c>
      <c r="V151" s="167" t="e" cm="1">
        <f t="array" aca="1" ref="V151" ca="1">IFERROR(_xlfn.XLOOKUP(J151,INDIRECT(SUBSTITUTE(SUBSTITUTE(SUBSTITUTE(I151,"/","_"),"-","Y")," ","X")),INDIRECT(SUBSTITUTE(SUBSTITUTE(SUBSTITUTE(I151,"/","_"),"-","Y")," ","X"))),_xlfn.XLOOKUP(J151,INDIRECT(SUBSTITUTE(SUBSTITUTE(SUBSTITUTE(I151,"/","_"),"-","Y")," ","X")),INDIRECT(SUBSTITUTE(SUBSTITUTE(SUBSTITUTE(I151,"/","_"),"-","Y")," ","X"))))</f>
        <v>#REF!</v>
      </c>
      <c r="W151" s="222">
        <f t="shared" ca="1" si="45"/>
        <v>-1</v>
      </c>
      <c r="X151" s="167" t="e">
        <f t="shared" ca="1" si="57"/>
        <v>#REF!</v>
      </c>
      <c r="Y151" s="167" t="str">
        <f t="shared" si="58"/>
        <v/>
      </c>
      <c r="Z151" s="167" t="str">
        <f t="shared" ca="1" si="46"/>
        <v/>
      </c>
      <c r="AA151" s="167" t="str">
        <f t="shared" ca="1" si="59"/>
        <v/>
      </c>
      <c r="AB151" s="223" t="b">
        <f t="shared" si="60"/>
        <v>1</v>
      </c>
      <c r="AC151" s="223" t="b">
        <f t="shared" si="61"/>
        <v>1</v>
      </c>
      <c r="AD151" s="223" t="b">
        <f t="shared" si="62"/>
        <v>1</v>
      </c>
      <c r="AE151" s="223" t="b">
        <f t="shared" si="63"/>
        <v>1</v>
      </c>
      <c r="AF151" s="252" t="str">
        <f t="shared" ca="1" si="64"/>
        <v/>
      </c>
      <c r="AG151" s="420"/>
    </row>
    <row r="152" spans="1:33" x14ac:dyDescent="0.3">
      <c r="A152" s="260">
        <f t="shared" ca="1" si="47"/>
        <v>-1</v>
      </c>
      <c r="B152" s="261" t="str" cm="1">
        <f t="array" ref="B152">IF(NOT(ISNA(_xlfn.XLOOKUP(I152,T11_AusBerSort,T11_AusBerSort))),"A",IF(NOT(ISNA(VLOOKUP(I152,T11_EinBerSort,T11_EinBerSort))),"E",""))</f>
        <v/>
      </c>
      <c r="C152" s="265" t="s">
        <v>191</v>
      </c>
      <c r="D152" s="262">
        <f t="shared" si="65"/>
        <v>139</v>
      </c>
      <c r="E152" s="260">
        <f t="shared" ca="1" si="5"/>
        <v>-1</v>
      </c>
      <c r="F152" s="18"/>
      <c r="G152" s="18"/>
      <c r="H152" s="18"/>
      <c r="I152" s="18"/>
      <c r="J152" s="18"/>
      <c r="K152" s="21"/>
      <c r="M152" s="222" t="str">
        <f t="shared" si="48"/>
        <v>000000</v>
      </c>
      <c r="N152" s="222">
        <f t="shared" si="49"/>
        <v>0</v>
      </c>
      <c r="O152" s="222" t="b">
        <f t="shared" si="50"/>
        <v>1</v>
      </c>
      <c r="P152" s="222" t="b">
        <f t="shared" si="51"/>
        <v>1</v>
      </c>
      <c r="Q152" s="222" t="b">
        <f t="shared" si="52"/>
        <v>1</v>
      </c>
      <c r="R152" s="222" t="b">
        <f t="shared" si="53"/>
        <v>1</v>
      </c>
      <c r="S152" s="222" t="b">
        <f t="shared" si="54"/>
        <v>1</v>
      </c>
      <c r="T152" s="222" t="b">
        <f t="shared" si="55"/>
        <v>1</v>
      </c>
      <c r="U152" s="222" t="b">
        <f t="shared" si="56"/>
        <v>0</v>
      </c>
      <c r="V152" s="167" t="e" cm="1">
        <f t="array" aca="1" ref="V152" ca="1">IFERROR(_xlfn.XLOOKUP(J152,INDIRECT(SUBSTITUTE(SUBSTITUTE(SUBSTITUTE(I152,"/","_"),"-","Y")," ","X")),INDIRECT(SUBSTITUTE(SUBSTITUTE(SUBSTITUTE(I152,"/","_"),"-","Y")," ","X"))),_xlfn.XLOOKUP(J152,INDIRECT(SUBSTITUTE(SUBSTITUTE(SUBSTITUTE(I152,"/","_"),"-","Y")," ","X")),INDIRECT(SUBSTITUTE(SUBSTITUTE(SUBSTITUTE(I152,"/","_"),"-","Y")," ","X"))))</f>
        <v>#REF!</v>
      </c>
      <c r="W152" s="222">
        <f t="shared" ca="1" si="45"/>
        <v>-1</v>
      </c>
      <c r="X152" s="167" t="e">
        <f t="shared" ca="1" si="57"/>
        <v>#REF!</v>
      </c>
      <c r="Y152" s="167" t="str">
        <f t="shared" si="58"/>
        <v/>
      </c>
      <c r="Z152" s="167" t="str">
        <f t="shared" ca="1" si="46"/>
        <v/>
      </c>
      <c r="AA152" s="167" t="str">
        <f t="shared" ca="1" si="59"/>
        <v/>
      </c>
      <c r="AB152" s="223" t="b">
        <f t="shared" si="60"/>
        <v>1</v>
      </c>
      <c r="AC152" s="223" t="b">
        <f t="shared" si="61"/>
        <v>1</v>
      </c>
      <c r="AD152" s="223" t="b">
        <f t="shared" si="62"/>
        <v>1</v>
      </c>
      <c r="AE152" s="223" t="b">
        <f t="shared" si="63"/>
        <v>1</v>
      </c>
      <c r="AF152" s="252" t="str">
        <f t="shared" ca="1" si="64"/>
        <v/>
      </c>
      <c r="AG152" s="420"/>
    </row>
    <row r="153" spans="1:33" x14ac:dyDescent="0.3">
      <c r="A153" s="260">
        <f t="shared" ca="1" si="47"/>
        <v>-1</v>
      </c>
      <c r="B153" s="261" t="str" cm="1">
        <f t="array" ref="B153">IF(NOT(ISNA(_xlfn.XLOOKUP(I153,T11_AusBerSort,T11_AusBerSort))),"A",IF(NOT(ISNA(VLOOKUP(I153,T11_EinBerSort,T11_EinBerSort))),"E",""))</f>
        <v/>
      </c>
      <c r="C153" s="265" t="s">
        <v>191</v>
      </c>
      <c r="D153" s="262">
        <f t="shared" si="65"/>
        <v>140</v>
      </c>
      <c r="E153" s="260">
        <f t="shared" ca="1" si="5"/>
        <v>-1</v>
      </c>
      <c r="F153" s="18"/>
      <c r="G153" s="18"/>
      <c r="H153" s="18"/>
      <c r="I153" s="18"/>
      <c r="J153" s="18"/>
      <c r="K153" s="21"/>
      <c r="M153" s="222" t="str">
        <f t="shared" si="48"/>
        <v>000000</v>
      </c>
      <c r="N153" s="222">
        <f t="shared" si="49"/>
        <v>0</v>
      </c>
      <c r="O153" s="222" t="b">
        <f t="shared" si="50"/>
        <v>1</v>
      </c>
      <c r="P153" s="222" t="b">
        <f t="shared" si="51"/>
        <v>1</v>
      </c>
      <c r="Q153" s="222" t="b">
        <f t="shared" si="52"/>
        <v>1</v>
      </c>
      <c r="R153" s="222" t="b">
        <f t="shared" si="53"/>
        <v>1</v>
      </c>
      <c r="S153" s="222" t="b">
        <f t="shared" si="54"/>
        <v>1</v>
      </c>
      <c r="T153" s="222" t="b">
        <f t="shared" si="55"/>
        <v>1</v>
      </c>
      <c r="U153" s="222" t="b">
        <f t="shared" si="56"/>
        <v>0</v>
      </c>
      <c r="V153" s="167" t="e" cm="1">
        <f t="array" aca="1" ref="V153" ca="1">IFERROR(_xlfn.XLOOKUP(J153,INDIRECT(SUBSTITUTE(SUBSTITUTE(SUBSTITUTE(I153,"/","_"),"-","Y")," ","X")),INDIRECT(SUBSTITUTE(SUBSTITUTE(SUBSTITUTE(I153,"/","_"),"-","Y")," ","X"))),_xlfn.XLOOKUP(J153,INDIRECT(SUBSTITUTE(SUBSTITUTE(SUBSTITUTE(I153,"/","_"),"-","Y")," ","X")),INDIRECT(SUBSTITUTE(SUBSTITUTE(SUBSTITUTE(I153,"/","_"),"-","Y")," ","X"))))</f>
        <v>#REF!</v>
      </c>
      <c r="W153" s="222">
        <f t="shared" ca="1" si="45"/>
        <v>-1</v>
      </c>
      <c r="X153" s="167" t="e">
        <f t="shared" ca="1" si="57"/>
        <v>#REF!</v>
      </c>
      <c r="Y153" s="167" t="str">
        <f t="shared" si="58"/>
        <v/>
      </c>
      <c r="Z153" s="167" t="str">
        <f t="shared" ca="1" si="46"/>
        <v/>
      </c>
      <c r="AA153" s="167" t="str">
        <f t="shared" ca="1" si="59"/>
        <v/>
      </c>
      <c r="AB153" s="223" t="b">
        <f t="shared" si="60"/>
        <v>1</v>
      </c>
      <c r="AC153" s="223" t="b">
        <f t="shared" si="61"/>
        <v>1</v>
      </c>
      <c r="AD153" s="223" t="b">
        <f t="shared" si="62"/>
        <v>1</v>
      </c>
      <c r="AE153" s="223" t="b">
        <f t="shared" si="63"/>
        <v>1</v>
      </c>
      <c r="AF153" s="252" t="str">
        <f t="shared" ca="1" si="64"/>
        <v/>
      </c>
      <c r="AG153" s="420"/>
    </row>
    <row r="154" spans="1:33" x14ac:dyDescent="0.3">
      <c r="A154" s="260">
        <f t="shared" ca="1" si="47"/>
        <v>-1</v>
      </c>
      <c r="B154" s="261" t="str" cm="1">
        <f t="array" ref="B154">IF(NOT(ISNA(_xlfn.XLOOKUP(I154,T11_AusBerSort,T11_AusBerSort))),"A",IF(NOT(ISNA(VLOOKUP(I154,T11_EinBerSort,T11_EinBerSort))),"E",""))</f>
        <v/>
      </c>
      <c r="C154" s="265" t="s">
        <v>191</v>
      </c>
      <c r="D154" s="262">
        <f t="shared" si="65"/>
        <v>141</v>
      </c>
      <c r="E154" s="260">
        <f t="shared" ca="1" si="5"/>
        <v>-1</v>
      </c>
      <c r="F154" s="18"/>
      <c r="G154" s="18"/>
      <c r="H154" s="18"/>
      <c r="I154" s="18"/>
      <c r="J154" s="18"/>
      <c r="K154" s="21"/>
      <c r="M154" s="222" t="str">
        <f t="shared" si="48"/>
        <v>000000</v>
      </c>
      <c r="N154" s="222">
        <f t="shared" si="49"/>
        <v>0</v>
      </c>
      <c r="O154" s="222" t="b">
        <f t="shared" si="50"/>
        <v>1</v>
      </c>
      <c r="P154" s="222" t="b">
        <f t="shared" si="51"/>
        <v>1</v>
      </c>
      <c r="Q154" s="222" t="b">
        <f t="shared" si="52"/>
        <v>1</v>
      </c>
      <c r="R154" s="222" t="b">
        <f t="shared" si="53"/>
        <v>1</v>
      </c>
      <c r="S154" s="222" t="b">
        <f t="shared" si="54"/>
        <v>1</v>
      </c>
      <c r="T154" s="222" t="b">
        <f t="shared" si="55"/>
        <v>1</v>
      </c>
      <c r="U154" s="222" t="b">
        <f t="shared" si="56"/>
        <v>0</v>
      </c>
      <c r="V154" s="167" t="e" cm="1">
        <f t="array" aca="1" ref="V154" ca="1">IFERROR(_xlfn.XLOOKUP(J154,INDIRECT(SUBSTITUTE(SUBSTITUTE(SUBSTITUTE(I154,"/","_"),"-","Y")," ","X")),INDIRECT(SUBSTITUTE(SUBSTITUTE(SUBSTITUTE(I154,"/","_"),"-","Y")," ","X"))),_xlfn.XLOOKUP(J154,INDIRECT(SUBSTITUTE(SUBSTITUTE(SUBSTITUTE(I154,"/","_"),"-","Y")," ","X")),INDIRECT(SUBSTITUTE(SUBSTITUTE(SUBSTITUTE(I154,"/","_"),"-","Y")," ","X"))))</f>
        <v>#REF!</v>
      </c>
      <c r="W154" s="222">
        <f t="shared" ca="1" si="45"/>
        <v>-1</v>
      </c>
      <c r="X154" s="167" t="e">
        <f t="shared" ca="1" si="57"/>
        <v>#REF!</v>
      </c>
      <c r="Y154" s="167" t="str">
        <f t="shared" si="58"/>
        <v/>
      </c>
      <c r="Z154" s="167" t="str">
        <f t="shared" ca="1" si="46"/>
        <v/>
      </c>
      <c r="AA154" s="167" t="str">
        <f t="shared" ca="1" si="59"/>
        <v/>
      </c>
      <c r="AB154" s="223" t="b">
        <f t="shared" si="60"/>
        <v>1</v>
      </c>
      <c r="AC154" s="223" t="b">
        <f t="shared" si="61"/>
        <v>1</v>
      </c>
      <c r="AD154" s="223" t="b">
        <f t="shared" si="62"/>
        <v>1</v>
      </c>
      <c r="AE154" s="223" t="b">
        <f t="shared" si="63"/>
        <v>1</v>
      </c>
      <c r="AF154" s="252" t="str">
        <f t="shared" ca="1" si="64"/>
        <v/>
      </c>
      <c r="AG154" s="420"/>
    </row>
    <row r="155" spans="1:33" x14ac:dyDescent="0.3">
      <c r="A155" s="260">
        <f t="shared" ca="1" si="47"/>
        <v>-1</v>
      </c>
      <c r="B155" s="261" t="str" cm="1">
        <f t="array" ref="B155">IF(NOT(ISNA(_xlfn.XLOOKUP(I155,T11_AusBerSort,T11_AusBerSort))),"A",IF(NOT(ISNA(VLOOKUP(I155,T11_EinBerSort,T11_EinBerSort))),"E",""))</f>
        <v/>
      </c>
      <c r="C155" s="265" t="s">
        <v>191</v>
      </c>
      <c r="D155" s="262">
        <f t="shared" si="65"/>
        <v>142</v>
      </c>
      <c r="E155" s="260">
        <f t="shared" ca="1" si="5"/>
        <v>-1</v>
      </c>
      <c r="F155" s="18"/>
      <c r="G155" s="18"/>
      <c r="H155" s="18"/>
      <c r="I155" s="18"/>
      <c r="J155" s="18"/>
      <c r="K155" s="21"/>
      <c r="M155" s="222" t="str">
        <f t="shared" si="48"/>
        <v>000000</v>
      </c>
      <c r="N155" s="222">
        <f t="shared" si="49"/>
        <v>0</v>
      </c>
      <c r="O155" s="222" t="b">
        <f t="shared" si="50"/>
        <v>1</v>
      </c>
      <c r="P155" s="222" t="b">
        <f t="shared" si="51"/>
        <v>1</v>
      </c>
      <c r="Q155" s="222" t="b">
        <f t="shared" si="52"/>
        <v>1</v>
      </c>
      <c r="R155" s="222" t="b">
        <f t="shared" si="53"/>
        <v>1</v>
      </c>
      <c r="S155" s="222" t="b">
        <f t="shared" si="54"/>
        <v>1</v>
      </c>
      <c r="T155" s="222" t="b">
        <f t="shared" si="55"/>
        <v>1</v>
      </c>
      <c r="U155" s="222" t="b">
        <f t="shared" si="56"/>
        <v>0</v>
      </c>
      <c r="V155" s="167" t="e" cm="1">
        <f t="array" aca="1" ref="V155" ca="1">IFERROR(_xlfn.XLOOKUP(J155,INDIRECT(SUBSTITUTE(SUBSTITUTE(SUBSTITUTE(I155,"/","_"),"-","Y")," ","X")),INDIRECT(SUBSTITUTE(SUBSTITUTE(SUBSTITUTE(I155,"/","_"),"-","Y")," ","X"))),_xlfn.XLOOKUP(J155,INDIRECT(SUBSTITUTE(SUBSTITUTE(SUBSTITUTE(I155,"/","_"),"-","Y")," ","X")),INDIRECT(SUBSTITUTE(SUBSTITUTE(SUBSTITUTE(I155,"/","_"),"-","Y")," ","X"))))</f>
        <v>#REF!</v>
      </c>
      <c r="W155" s="222">
        <f t="shared" ca="1" si="45"/>
        <v>-1</v>
      </c>
      <c r="X155" s="167" t="e">
        <f t="shared" ca="1" si="57"/>
        <v>#REF!</v>
      </c>
      <c r="Y155" s="167" t="str">
        <f t="shared" si="58"/>
        <v/>
      </c>
      <c r="Z155" s="167" t="str">
        <f t="shared" ca="1" si="46"/>
        <v/>
      </c>
      <c r="AA155" s="167" t="str">
        <f t="shared" ca="1" si="59"/>
        <v/>
      </c>
      <c r="AB155" s="223" t="b">
        <f t="shared" si="60"/>
        <v>1</v>
      </c>
      <c r="AC155" s="223" t="b">
        <f t="shared" si="61"/>
        <v>1</v>
      </c>
      <c r="AD155" s="223" t="b">
        <f t="shared" si="62"/>
        <v>1</v>
      </c>
      <c r="AE155" s="223" t="b">
        <f t="shared" si="63"/>
        <v>1</v>
      </c>
      <c r="AF155" s="252" t="str">
        <f t="shared" ca="1" si="64"/>
        <v/>
      </c>
      <c r="AG155" s="420"/>
    </row>
    <row r="156" spans="1:33" x14ac:dyDescent="0.3">
      <c r="A156" s="260">
        <f t="shared" ca="1" si="47"/>
        <v>-1</v>
      </c>
      <c r="B156" s="261" t="str" cm="1">
        <f t="array" ref="B156">IF(NOT(ISNA(_xlfn.XLOOKUP(I156,T11_AusBerSort,T11_AusBerSort))),"A",IF(NOT(ISNA(VLOOKUP(I156,T11_EinBerSort,T11_EinBerSort))),"E",""))</f>
        <v/>
      </c>
      <c r="C156" s="265" t="s">
        <v>191</v>
      </c>
      <c r="D156" s="262">
        <f t="shared" si="65"/>
        <v>143</v>
      </c>
      <c r="E156" s="260">
        <f t="shared" ca="1" si="5"/>
        <v>-1</v>
      </c>
      <c r="F156" s="18"/>
      <c r="G156" s="18"/>
      <c r="H156" s="18"/>
      <c r="I156" s="18"/>
      <c r="J156" s="18"/>
      <c r="K156" s="21"/>
      <c r="M156" s="222" t="str">
        <f t="shared" si="48"/>
        <v>000000</v>
      </c>
      <c r="N156" s="222">
        <f t="shared" si="49"/>
        <v>0</v>
      </c>
      <c r="O156" s="222" t="b">
        <f t="shared" si="50"/>
        <v>1</v>
      </c>
      <c r="P156" s="222" t="b">
        <f t="shared" si="51"/>
        <v>1</v>
      </c>
      <c r="Q156" s="222" t="b">
        <f t="shared" si="52"/>
        <v>1</v>
      </c>
      <c r="R156" s="222" t="b">
        <f t="shared" si="53"/>
        <v>1</v>
      </c>
      <c r="S156" s="222" t="b">
        <f t="shared" si="54"/>
        <v>1</v>
      </c>
      <c r="T156" s="222" t="b">
        <f t="shared" si="55"/>
        <v>1</v>
      </c>
      <c r="U156" s="222" t="b">
        <f t="shared" si="56"/>
        <v>0</v>
      </c>
      <c r="V156" s="167" t="e" cm="1">
        <f t="array" aca="1" ref="V156" ca="1">IFERROR(_xlfn.XLOOKUP(J156,INDIRECT(SUBSTITUTE(SUBSTITUTE(SUBSTITUTE(I156,"/","_"),"-","Y")," ","X")),INDIRECT(SUBSTITUTE(SUBSTITUTE(SUBSTITUTE(I156,"/","_"),"-","Y")," ","X"))),_xlfn.XLOOKUP(J156,INDIRECT(SUBSTITUTE(SUBSTITUTE(SUBSTITUTE(I156,"/","_"),"-","Y")," ","X")),INDIRECT(SUBSTITUTE(SUBSTITUTE(SUBSTITUTE(I156,"/","_"),"-","Y")," ","X"))))</f>
        <v>#REF!</v>
      </c>
      <c r="W156" s="222">
        <f t="shared" ca="1" si="45"/>
        <v>-1</v>
      </c>
      <c r="X156" s="167" t="e">
        <f t="shared" ca="1" si="57"/>
        <v>#REF!</v>
      </c>
      <c r="Y156" s="167" t="str">
        <f t="shared" si="58"/>
        <v/>
      </c>
      <c r="Z156" s="167" t="str">
        <f t="shared" ca="1" si="46"/>
        <v/>
      </c>
      <c r="AA156" s="167" t="str">
        <f t="shared" ca="1" si="59"/>
        <v/>
      </c>
      <c r="AB156" s="223" t="b">
        <f t="shared" si="60"/>
        <v>1</v>
      </c>
      <c r="AC156" s="223" t="b">
        <f t="shared" si="61"/>
        <v>1</v>
      </c>
      <c r="AD156" s="223" t="b">
        <f t="shared" si="62"/>
        <v>1</v>
      </c>
      <c r="AE156" s="223" t="b">
        <f t="shared" si="63"/>
        <v>1</v>
      </c>
      <c r="AF156" s="252" t="str">
        <f t="shared" ca="1" si="64"/>
        <v/>
      </c>
      <c r="AG156" s="420"/>
    </row>
    <row r="157" spans="1:33" x14ac:dyDescent="0.3">
      <c r="A157" s="260">
        <f t="shared" ca="1" si="47"/>
        <v>-1</v>
      </c>
      <c r="B157" s="261" t="str" cm="1">
        <f t="array" ref="B157">IF(NOT(ISNA(_xlfn.XLOOKUP(I157,T11_AusBerSort,T11_AusBerSort))),"A",IF(NOT(ISNA(VLOOKUP(I157,T11_EinBerSort,T11_EinBerSort))),"E",""))</f>
        <v/>
      </c>
      <c r="C157" s="265" t="s">
        <v>191</v>
      </c>
      <c r="D157" s="262">
        <f t="shared" si="65"/>
        <v>144</v>
      </c>
      <c r="E157" s="260">
        <f t="shared" ca="1" si="5"/>
        <v>-1</v>
      </c>
      <c r="F157" s="18"/>
      <c r="G157" s="18"/>
      <c r="H157" s="18"/>
      <c r="I157" s="18"/>
      <c r="J157" s="18"/>
      <c r="K157" s="21"/>
      <c r="M157" s="222" t="str">
        <f t="shared" si="48"/>
        <v>000000</v>
      </c>
      <c r="N157" s="222">
        <f t="shared" si="49"/>
        <v>0</v>
      </c>
      <c r="O157" s="222" t="b">
        <f t="shared" si="50"/>
        <v>1</v>
      </c>
      <c r="P157" s="222" t="b">
        <f t="shared" si="51"/>
        <v>1</v>
      </c>
      <c r="Q157" s="222" t="b">
        <f t="shared" si="52"/>
        <v>1</v>
      </c>
      <c r="R157" s="222" t="b">
        <f t="shared" si="53"/>
        <v>1</v>
      </c>
      <c r="S157" s="222" t="b">
        <f t="shared" si="54"/>
        <v>1</v>
      </c>
      <c r="T157" s="222" t="b">
        <f t="shared" si="55"/>
        <v>1</v>
      </c>
      <c r="U157" s="222" t="b">
        <f t="shared" si="56"/>
        <v>0</v>
      </c>
      <c r="V157" s="167" t="e" cm="1">
        <f t="array" aca="1" ref="V157" ca="1">IFERROR(_xlfn.XLOOKUP(J157,INDIRECT(SUBSTITUTE(SUBSTITUTE(SUBSTITUTE(I157,"/","_"),"-","Y")," ","X")),INDIRECT(SUBSTITUTE(SUBSTITUTE(SUBSTITUTE(I157,"/","_"),"-","Y")," ","X"))),_xlfn.XLOOKUP(J157,INDIRECT(SUBSTITUTE(SUBSTITUTE(SUBSTITUTE(I157,"/","_"),"-","Y")," ","X")),INDIRECT(SUBSTITUTE(SUBSTITUTE(SUBSTITUTE(I157,"/","_"),"-","Y")," ","X"))))</f>
        <v>#REF!</v>
      </c>
      <c r="W157" s="222">
        <f t="shared" ca="1" si="45"/>
        <v>-1</v>
      </c>
      <c r="X157" s="167" t="e">
        <f t="shared" ca="1" si="57"/>
        <v>#REF!</v>
      </c>
      <c r="Y157" s="167" t="str">
        <f t="shared" si="58"/>
        <v/>
      </c>
      <c r="Z157" s="167" t="str">
        <f t="shared" ca="1" si="46"/>
        <v/>
      </c>
      <c r="AA157" s="167" t="str">
        <f t="shared" ca="1" si="59"/>
        <v/>
      </c>
      <c r="AB157" s="223" t="b">
        <f t="shared" si="60"/>
        <v>1</v>
      </c>
      <c r="AC157" s="223" t="b">
        <f t="shared" si="61"/>
        <v>1</v>
      </c>
      <c r="AD157" s="223" t="b">
        <f t="shared" si="62"/>
        <v>1</v>
      </c>
      <c r="AE157" s="223" t="b">
        <f t="shared" si="63"/>
        <v>1</v>
      </c>
      <c r="AF157" s="252" t="str">
        <f t="shared" ca="1" si="64"/>
        <v/>
      </c>
      <c r="AG157" s="420"/>
    </row>
    <row r="158" spans="1:33" x14ac:dyDescent="0.3">
      <c r="A158" s="260">
        <f t="shared" ca="1" si="47"/>
        <v>-1</v>
      </c>
      <c r="B158" s="261" t="str" cm="1">
        <f t="array" ref="B158">IF(NOT(ISNA(_xlfn.XLOOKUP(I158,T11_AusBerSort,T11_AusBerSort))),"A",IF(NOT(ISNA(VLOOKUP(I158,T11_EinBerSort,T11_EinBerSort))),"E",""))</f>
        <v/>
      </c>
      <c r="C158" s="265" t="s">
        <v>191</v>
      </c>
      <c r="D158" s="262">
        <f t="shared" si="65"/>
        <v>145</v>
      </c>
      <c r="E158" s="260">
        <f t="shared" ca="1" si="5"/>
        <v>-1</v>
      </c>
      <c r="F158" s="18"/>
      <c r="G158" s="18"/>
      <c r="H158" s="18"/>
      <c r="I158" s="18"/>
      <c r="J158" s="18"/>
      <c r="K158" s="21"/>
      <c r="M158" s="222" t="str">
        <f t="shared" si="48"/>
        <v>000000</v>
      </c>
      <c r="N158" s="222">
        <f t="shared" si="49"/>
        <v>0</v>
      </c>
      <c r="O158" s="222" t="b">
        <f t="shared" si="50"/>
        <v>1</v>
      </c>
      <c r="P158" s="222" t="b">
        <f t="shared" si="51"/>
        <v>1</v>
      </c>
      <c r="Q158" s="222" t="b">
        <f t="shared" si="52"/>
        <v>1</v>
      </c>
      <c r="R158" s="222" t="b">
        <f t="shared" si="53"/>
        <v>1</v>
      </c>
      <c r="S158" s="222" t="b">
        <f t="shared" si="54"/>
        <v>1</v>
      </c>
      <c r="T158" s="222" t="b">
        <f t="shared" si="55"/>
        <v>1</v>
      </c>
      <c r="U158" s="222" t="b">
        <f t="shared" si="56"/>
        <v>0</v>
      </c>
      <c r="V158" s="167" t="e" cm="1">
        <f t="array" aca="1" ref="V158" ca="1">IFERROR(_xlfn.XLOOKUP(J158,INDIRECT(SUBSTITUTE(SUBSTITUTE(SUBSTITUTE(I158,"/","_"),"-","Y")," ","X")),INDIRECT(SUBSTITUTE(SUBSTITUTE(SUBSTITUTE(I158,"/","_"),"-","Y")," ","X"))),_xlfn.XLOOKUP(J158,INDIRECT(SUBSTITUTE(SUBSTITUTE(SUBSTITUTE(I158,"/","_"),"-","Y")," ","X")),INDIRECT(SUBSTITUTE(SUBSTITUTE(SUBSTITUTE(I158,"/","_"),"-","Y")," ","X"))))</f>
        <v>#REF!</v>
      </c>
      <c r="W158" s="222">
        <f t="shared" ca="1" si="45"/>
        <v>-1</v>
      </c>
      <c r="X158" s="167" t="e">
        <f t="shared" ca="1" si="57"/>
        <v>#REF!</v>
      </c>
      <c r="Y158" s="167" t="str">
        <f t="shared" si="58"/>
        <v/>
      </c>
      <c r="Z158" s="167" t="str">
        <f t="shared" ca="1" si="46"/>
        <v/>
      </c>
      <c r="AA158" s="167" t="str">
        <f t="shared" ca="1" si="59"/>
        <v/>
      </c>
      <c r="AB158" s="223" t="b">
        <f t="shared" si="60"/>
        <v>1</v>
      </c>
      <c r="AC158" s="223" t="b">
        <f t="shared" si="61"/>
        <v>1</v>
      </c>
      <c r="AD158" s="223" t="b">
        <f t="shared" si="62"/>
        <v>1</v>
      </c>
      <c r="AE158" s="223" t="b">
        <f t="shared" si="63"/>
        <v>1</v>
      </c>
      <c r="AF158" s="252" t="str">
        <f t="shared" ca="1" si="64"/>
        <v/>
      </c>
      <c r="AG158" s="420"/>
    </row>
    <row r="159" spans="1:33" x14ac:dyDescent="0.3">
      <c r="A159" s="260">
        <f t="shared" ca="1" si="47"/>
        <v>-1</v>
      </c>
      <c r="B159" s="261" t="str" cm="1">
        <f t="array" ref="B159">IF(NOT(ISNA(_xlfn.XLOOKUP(I159,T11_AusBerSort,T11_AusBerSort))),"A",IF(NOT(ISNA(VLOOKUP(I159,T11_EinBerSort,T11_EinBerSort))),"E",""))</f>
        <v/>
      </c>
      <c r="C159" s="265" t="s">
        <v>191</v>
      </c>
      <c r="D159" s="262">
        <f t="shared" si="65"/>
        <v>146</v>
      </c>
      <c r="E159" s="260">
        <f t="shared" ca="1" si="5"/>
        <v>-1</v>
      </c>
      <c r="F159" s="18"/>
      <c r="G159" s="18"/>
      <c r="H159" s="18"/>
      <c r="I159" s="18"/>
      <c r="J159" s="18"/>
      <c r="K159" s="21"/>
      <c r="M159" s="222" t="str">
        <f t="shared" si="48"/>
        <v>000000</v>
      </c>
      <c r="N159" s="222">
        <f t="shared" si="49"/>
        <v>0</v>
      </c>
      <c r="O159" s="222" t="b">
        <f t="shared" si="50"/>
        <v>1</v>
      </c>
      <c r="P159" s="222" t="b">
        <f t="shared" si="51"/>
        <v>1</v>
      </c>
      <c r="Q159" s="222" t="b">
        <f t="shared" si="52"/>
        <v>1</v>
      </c>
      <c r="R159" s="222" t="b">
        <f t="shared" si="53"/>
        <v>1</v>
      </c>
      <c r="S159" s="222" t="b">
        <f t="shared" si="54"/>
        <v>1</v>
      </c>
      <c r="T159" s="222" t="b">
        <f t="shared" si="55"/>
        <v>1</v>
      </c>
      <c r="U159" s="222" t="b">
        <f t="shared" si="56"/>
        <v>0</v>
      </c>
      <c r="V159" s="167" t="e" cm="1">
        <f t="array" aca="1" ref="V159" ca="1">IFERROR(_xlfn.XLOOKUP(J159,INDIRECT(SUBSTITUTE(SUBSTITUTE(SUBSTITUTE(I159,"/","_"),"-","Y")," ","X")),INDIRECT(SUBSTITUTE(SUBSTITUTE(SUBSTITUTE(I159,"/","_"),"-","Y")," ","X"))),_xlfn.XLOOKUP(J159,INDIRECT(SUBSTITUTE(SUBSTITUTE(SUBSTITUTE(I159,"/","_"),"-","Y")," ","X")),INDIRECT(SUBSTITUTE(SUBSTITUTE(SUBSTITUTE(I159,"/","_"),"-","Y")," ","X"))))</f>
        <v>#REF!</v>
      </c>
      <c r="W159" s="222">
        <f t="shared" ca="1" si="45"/>
        <v>-1</v>
      </c>
      <c r="X159" s="167" t="e">
        <f t="shared" ca="1" si="57"/>
        <v>#REF!</v>
      </c>
      <c r="Y159" s="167" t="str">
        <f t="shared" si="58"/>
        <v/>
      </c>
      <c r="Z159" s="167" t="str">
        <f t="shared" ca="1" si="46"/>
        <v/>
      </c>
      <c r="AA159" s="167" t="str">
        <f t="shared" ca="1" si="59"/>
        <v/>
      </c>
      <c r="AB159" s="223" t="b">
        <f t="shared" si="60"/>
        <v>1</v>
      </c>
      <c r="AC159" s="223" t="b">
        <f t="shared" si="61"/>
        <v>1</v>
      </c>
      <c r="AD159" s="223" t="b">
        <f t="shared" si="62"/>
        <v>1</v>
      </c>
      <c r="AE159" s="223" t="b">
        <f t="shared" si="63"/>
        <v>1</v>
      </c>
      <c r="AF159" s="252" t="str">
        <f t="shared" ca="1" si="64"/>
        <v/>
      </c>
      <c r="AG159" s="420"/>
    </row>
    <row r="160" spans="1:33" x14ac:dyDescent="0.3">
      <c r="A160" s="260">
        <f t="shared" ca="1" si="47"/>
        <v>-1</v>
      </c>
      <c r="B160" s="261" t="str" cm="1">
        <f t="array" ref="B160">IF(NOT(ISNA(_xlfn.XLOOKUP(I160,T11_AusBerSort,T11_AusBerSort))),"A",IF(NOT(ISNA(VLOOKUP(I160,T11_EinBerSort,T11_EinBerSort))),"E",""))</f>
        <v/>
      </c>
      <c r="C160" s="265" t="s">
        <v>191</v>
      </c>
      <c r="D160" s="262">
        <f t="shared" si="65"/>
        <v>147</v>
      </c>
      <c r="E160" s="260">
        <f t="shared" ca="1" si="5"/>
        <v>-1</v>
      </c>
      <c r="F160" s="18"/>
      <c r="G160" s="18"/>
      <c r="H160" s="18"/>
      <c r="I160" s="18"/>
      <c r="J160" s="18"/>
      <c r="K160" s="21"/>
      <c r="M160" s="222" t="str">
        <f t="shared" si="48"/>
        <v>000000</v>
      </c>
      <c r="N160" s="222">
        <f t="shared" si="49"/>
        <v>0</v>
      </c>
      <c r="O160" s="222" t="b">
        <f t="shared" si="50"/>
        <v>1</v>
      </c>
      <c r="P160" s="222" t="b">
        <f t="shared" si="51"/>
        <v>1</v>
      </c>
      <c r="Q160" s="222" t="b">
        <f t="shared" si="52"/>
        <v>1</v>
      </c>
      <c r="R160" s="222" t="b">
        <f t="shared" si="53"/>
        <v>1</v>
      </c>
      <c r="S160" s="222" t="b">
        <f t="shared" si="54"/>
        <v>1</v>
      </c>
      <c r="T160" s="222" t="b">
        <f t="shared" si="55"/>
        <v>1</v>
      </c>
      <c r="U160" s="222" t="b">
        <f t="shared" si="56"/>
        <v>0</v>
      </c>
      <c r="V160" s="167" t="e" cm="1">
        <f t="array" aca="1" ref="V160" ca="1">IFERROR(_xlfn.XLOOKUP(J160,INDIRECT(SUBSTITUTE(SUBSTITUTE(SUBSTITUTE(I160,"/","_"),"-","Y")," ","X")),INDIRECT(SUBSTITUTE(SUBSTITUTE(SUBSTITUTE(I160,"/","_"),"-","Y")," ","X"))),_xlfn.XLOOKUP(J160,INDIRECT(SUBSTITUTE(SUBSTITUTE(SUBSTITUTE(I160,"/","_"),"-","Y")," ","X")),INDIRECT(SUBSTITUTE(SUBSTITUTE(SUBSTITUTE(I160,"/","_"),"-","Y")," ","X"))))</f>
        <v>#REF!</v>
      </c>
      <c r="W160" s="222">
        <f t="shared" ca="1" si="45"/>
        <v>-1</v>
      </c>
      <c r="X160" s="167" t="e">
        <f t="shared" ca="1" si="57"/>
        <v>#REF!</v>
      </c>
      <c r="Y160" s="167" t="str">
        <f t="shared" si="58"/>
        <v/>
      </c>
      <c r="Z160" s="167" t="str">
        <f t="shared" ca="1" si="46"/>
        <v/>
      </c>
      <c r="AA160" s="167" t="str">
        <f t="shared" ca="1" si="59"/>
        <v/>
      </c>
      <c r="AB160" s="223" t="b">
        <f t="shared" si="60"/>
        <v>1</v>
      </c>
      <c r="AC160" s="223" t="b">
        <f t="shared" si="61"/>
        <v>1</v>
      </c>
      <c r="AD160" s="223" t="b">
        <f t="shared" si="62"/>
        <v>1</v>
      </c>
      <c r="AE160" s="223" t="b">
        <f t="shared" si="63"/>
        <v>1</v>
      </c>
      <c r="AF160" s="252" t="str">
        <f t="shared" ca="1" si="64"/>
        <v/>
      </c>
      <c r="AG160" s="420"/>
    </row>
    <row r="161" spans="1:33" x14ac:dyDescent="0.3">
      <c r="A161" s="260">
        <f t="shared" ca="1" si="47"/>
        <v>-1</v>
      </c>
      <c r="B161" s="261" t="str" cm="1">
        <f t="array" ref="B161">IF(NOT(ISNA(_xlfn.XLOOKUP(I161,T11_AusBerSort,T11_AusBerSort))),"A",IF(NOT(ISNA(VLOOKUP(I161,T11_EinBerSort,T11_EinBerSort))),"E",""))</f>
        <v/>
      </c>
      <c r="C161" s="265" t="s">
        <v>191</v>
      </c>
      <c r="D161" s="262">
        <f t="shared" si="65"/>
        <v>148</v>
      </c>
      <c r="E161" s="260">
        <f t="shared" ca="1" si="5"/>
        <v>-1</v>
      </c>
      <c r="F161" s="18"/>
      <c r="G161" s="18"/>
      <c r="H161" s="18"/>
      <c r="I161" s="18"/>
      <c r="J161" s="18"/>
      <c r="K161" s="21"/>
      <c r="M161" s="222" t="str">
        <f t="shared" si="48"/>
        <v>000000</v>
      </c>
      <c r="N161" s="222">
        <f t="shared" si="49"/>
        <v>0</v>
      </c>
      <c r="O161" s="222" t="b">
        <f t="shared" si="50"/>
        <v>1</v>
      </c>
      <c r="P161" s="222" t="b">
        <f t="shared" si="51"/>
        <v>1</v>
      </c>
      <c r="Q161" s="222" t="b">
        <f t="shared" si="52"/>
        <v>1</v>
      </c>
      <c r="R161" s="222" t="b">
        <f t="shared" si="53"/>
        <v>1</v>
      </c>
      <c r="S161" s="222" t="b">
        <f t="shared" si="54"/>
        <v>1</v>
      </c>
      <c r="T161" s="222" t="b">
        <f t="shared" si="55"/>
        <v>1</v>
      </c>
      <c r="U161" s="222" t="b">
        <f t="shared" si="56"/>
        <v>0</v>
      </c>
      <c r="V161" s="167" t="e" cm="1">
        <f t="array" aca="1" ref="V161" ca="1">IFERROR(_xlfn.XLOOKUP(J161,INDIRECT(SUBSTITUTE(SUBSTITUTE(SUBSTITUTE(I161,"/","_"),"-","Y")," ","X")),INDIRECT(SUBSTITUTE(SUBSTITUTE(SUBSTITUTE(I161,"/","_"),"-","Y")," ","X"))),_xlfn.XLOOKUP(J161,INDIRECT(SUBSTITUTE(SUBSTITUTE(SUBSTITUTE(I161,"/","_"),"-","Y")," ","X")),INDIRECT(SUBSTITUTE(SUBSTITUTE(SUBSTITUTE(I161,"/","_"),"-","Y")," ","X"))))</f>
        <v>#REF!</v>
      </c>
      <c r="W161" s="222">
        <f t="shared" ca="1" si="45"/>
        <v>-1</v>
      </c>
      <c r="X161" s="167" t="e">
        <f t="shared" ca="1" si="57"/>
        <v>#REF!</v>
      </c>
      <c r="Y161" s="167" t="str">
        <f t="shared" si="58"/>
        <v/>
      </c>
      <c r="Z161" s="167" t="str">
        <f t="shared" ca="1" si="46"/>
        <v/>
      </c>
      <c r="AA161" s="167" t="str">
        <f t="shared" ca="1" si="59"/>
        <v/>
      </c>
      <c r="AB161" s="223" t="b">
        <f t="shared" si="60"/>
        <v>1</v>
      </c>
      <c r="AC161" s="223" t="b">
        <f t="shared" si="61"/>
        <v>1</v>
      </c>
      <c r="AD161" s="223" t="b">
        <f t="shared" si="62"/>
        <v>1</v>
      </c>
      <c r="AE161" s="223" t="b">
        <f t="shared" si="63"/>
        <v>1</v>
      </c>
      <c r="AF161" s="252" t="str">
        <f t="shared" ca="1" si="64"/>
        <v/>
      </c>
      <c r="AG161" s="420"/>
    </row>
    <row r="162" spans="1:33" x14ac:dyDescent="0.3">
      <c r="A162" s="260">
        <f t="shared" ca="1" si="47"/>
        <v>-1</v>
      </c>
      <c r="B162" s="261" t="str" cm="1">
        <f t="array" ref="B162">IF(NOT(ISNA(_xlfn.XLOOKUP(I162,T11_AusBerSort,T11_AusBerSort))),"A",IF(NOT(ISNA(VLOOKUP(I162,T11_EinBerSort,T11_EinBerSort))),"E",""))</f>
        <v/>
      </c>
      <c r="C162" s="265" t="s">
        <v>191</v>
      </c>
      <c r="D162" s="262">
        <f t="shared" si="65"/>
        <v>149</v>
      </c>
      <c r="E162" s="260">
        <f t="shared" ca="1" si="5"/>
        <v>-1</v>
      </c>
      <c r="F162" s="18"/>
      <c r="G162" s="18"/>
      <c r="H162" s="18"/>
      <c r="I162" s="18"/>
      <c r="J162" s="18"/>
      <c r="K162" s="21"/>
      <c r="M162" s="222" t="str">
        <f t="shared" si="48"/>
        <v>000000</v>
      </c>
      <c r="N162" s="222">
        <f t="shared" si="49"/>
        <v>0</v>
      </c>
      <c r="O162" s="222" t="b">
        <f t="shared" si="50"/>
        <v>1</v>
      </c>
      <c r="P162" s="222" t="b">
        <f t="shared" si="51"/>
        <v>1</v>
      </c>
      <c r="Q162" s="222" t="b">
        <f t="shared" si="52"/>
        <v>1</v>
      </c>
      <c r="R162" s="222" t="b">
        <f t="shared" si="53"/>
        <v>1</v>
      </c>
      <c r="S162" s="222" t="b">
        <f t="shared" si="54"/>
        <v>1</v>
      </c>
      <c r="T162" s="222" t="b">
        <f t="shared" si="55"/>
        <v>1</v>
      </c>
      <c r="U162" s="222" t="b">
        <f t="shared" si="56"/>
        <v>0</v>
      </c>
      <c r="V162" s="167" t="e" cm="1">
        <f t="array" aca="1" ref="V162" ca="1">IFERROR(_xlfn.XLOOKUP(J162,INDIRECT(SUBSTITUTE(SUBSTITUTE(SUBSTITUTE(I162,"/","_"),"-","Y")," ","X")),INDIRECT(SUBSTITUTE(SUBSTITUTE(SUBSTITUTE(I162,"/","_"),"-","Y")," ","X"))),_xlfn.XLOOKUP(J162,INDIRECT(SUBSTITUTE(SUBSTITUTE(SUBSTITUTE(I162,"/","_"),"-","Y")," ","X")),INDIRECT(SUBSTITUTE(SUBSTITUTE(SUBSTITUTE(I162,"/","_"),"-","Y")," ","X"))))</f>
        <v>#REF!</v>
      </c>
      <c r="W162" s="222">
        <f t="shared" ca="1" si="45"/>
        <v>-1</v>
      </c>
      <c r="X162" s="167" t="e">
        <f t="shared" ca="1" si="57"/>
        <v>#REF!</v>
      </c>
      <c r="Y162" s="167" t="str">
        <f t="shared" si="58"/>
        <v/>
      </c>
      <c r="Z162" s="167" t="str">
        <f t="shared" ca="1" si="46"/>
        <v/>
      </c>
      <c r="AA162" s="167" t="str">
        <f t="shared" ca="1" si="59"/>
        <v/>
      </c>
      <c r="AB162" s="223" t="b">
        <f t="shared" si="60"/>
        <v>1</v>
      </c>
      <c r="AC162" s="223" t="b">
        <f t="shared" si="61"/>
        <v>1</v>
      </c>
      <c r="AD162" s="223" t="b">
        <f t="shared" si="62"/>
        <v>1</v>
      </c>
      <c r="AE162" s="223" t="b">
        <f t="shared" si="63"/>
        <v>1</v>
      </c>
      <c r="AF162" s="252" t="str">
        <f t="shared" ca="1" si="64"/>
        <v/>
      </c>
      <c r="AG162" s="420"/>
    </row>
    <row r="163" spans="1:33" x14ac:dyDescent="0.3">
      <c r="A163" s="260">
        <f t="shared" ca="1" si="47"/>
        <v>-1</v>
      </c>
      <c r="B163" s="261" t="str" cm="1">
        <f t="array" ref="B163">IF(NOT(ISNA(_xlfn.XLOOKUP(I163,T11_AusBerSort,T11_AusBerSort))),"A",IF(NOT(ISNA(VLOOKUP(I163,T11_EinBerSort,T11_EinBerSort))),"E",""))</f>
        <v/>
      </c>
      <c r="C163" s="265" t="s">
        <v>191</v>
      </c>
      <c r="D163" s="262">
        <f t="shared" si="65"/>
        <v>150</v>
      </c>
      <c r="E163" s="260">
        <f t="shared" ca="1" si="5"/>
        <v>-1</v>
      </c>
      <c r="F163" s="18"/>
      <c r="G163" s="18"/>
      <c r="H163" s="18"/>
      <c r="I163" s="18"/>
      <c r="J163" s="18"/>
      <c r="K163" s="21"/>
      <c r="M163" s="222" t="str">
        <f t="shared" si="48"/>
        <v>000000</v>
      </c>
      <c r="N163" s="222">
        <f t="shared" si="49"/>
        <v>0</v>
      </c>
      <c r="O163" s="222" t="b">
        <f t="shared" si="50"/>
        <v>1</v>
      </c>
      <c r="P163" s="222" t="b">
        <f t="shared" si="51"/>
        <v>1</v>
      </c>
      <c r="Q163" s="222" t="b">
        <f t="shared" si="52"/>
        <v>1</v>
      </c>
      <c r="R163" s="222" t="b">
        <f t="shared" si="53"/>
        <v>1</v>
      </c>
      <c r="S163" s="222" t="b">
        <f t="shared" si="54"/>
        <v>1</v>
      </c>
      <c r="T163" s="222" t="b">
        <f t="shared" si="55"/>
        <v>1</v>
      </c>
      <c r="U163" s="222" t="b">
        <f t="shared" si="56"/>
        <v>0</v>
      </c>
      <c r="V163" s="167" t="e" cm="1">
        <f t="array" aca="1" ref="V163" ca="1">IFERROR(_xlfn.XLOOKUP(J163,INDIRECT(SUBSTITUTE(SUBSTITUTE(SUBSTITUTE(I163,"/","_"),"-","Y")," ","X")),INDIRECT(SUBSTITUTE(SUBSTITUTE(SUBSTITUTE(I163,"/","_"),"-","Y")," ","X"))),_xlfn.XLOOKUP(J163,INDIRECT(SUBSTITUTE(SUBSTITUTE(SUBSTITUTE(I163,"/","_"),"-","Y")," ","X")),INDIRECT(SUBSTITUTE(SUBSTITUTE(SUBSTITUTE(I163,"/","_"),"-","Y")," ","X"))))</f>
        <v>#REF!</v>
      </c>
      <c r="W163" s="222">
        <f t="shared" ca="1" si="45"/>
        <v>-1</v>
      </c>
      <c r="X163" s="167" t="e">
        <f t="shared" ca="1" si="57"/>
        <v>#REF!</v>
      </c>
      <c r="Y163" s="167" t="str">
        <f t="shared" si="58"/>
        <v/>
      </c>
      <c r="Z163" s="167" t="str">
        <f t="shared" ca="1" si="46"/>
        <v/>
      </c>
      <c r="AA163" s="167" t="str">
        <f t="shared" ca="1" si="59"/>
        <v/>
      </c>
      <c r="AB163" s="223" t="b">
        <f t="shared" si="60"/>
        <v>1</v>
      </c>
      <c r="AC163" s="223" t="b">
        <f t="shared" si="61"/>
        <v>1</v>
      </c>
      <c r="AD163" s="223" t="b">
        <f t="shared" si="62"/>
        <v>1</v>
      </c>
      <c r="AE163" s="223" t="b">
        <f t="shared" si="63"/>
        <v>1</v>
      </c>
      <c r="AF163" s="252" t="str">
        <f t="shared" ca="1" si="64"/>
        <v/>
      </c>
      <c r="AG163" s="420"/>
    </row>
    <row r="164" spans="1:33" x14ac:dyDescent="0.3">
      <c r="A164" s="260">
        <f t="shared" ca="1" si="47"/>
        <v>-1</v>
      </c>
      <c r="B164" s="261" t="str" cm="1">
        <f t="array" ref="B164">IF(NOT(ISNA(_xlfn.XLOOKUP(I164,T11_AusBerSort,T11_AusBerSort))),"A",IF(NOT(ISNA(VLOOKUP(I164,T11_EinBerSort,T11_EinBerSort))),"E",""))</f>
        <v/>
      </c>
      <c r="C164" s="265" t="s">
        <v>191</v>
      </c>
      <c r="D164" s="262">
        <f t="shared" si="65"/>
        <v>151</v>
      </c>
      <c r="E164" s="260">
        <f t="shared" ca="1" si="5"/>
        <v>-1</v>
      </c>
      <c r="F164" s="18"/>
      <c r="G164" s="18"/>
      <c r="H164" s="18"/>
      <c r="I164" s="18"/>
      <c r="J164" s="18"/>
      <c r="K164" s="21"/>
      <c r="M164" s="222" t="str">
        <f t="shared" si="48"/>
        <v>000000</v>
      </c>
      <c r="N164" s="222">
        <f t="shared" si="49"/>
        <v>0</v>
      </c>
      <c r="O164" s="222" t="b">
        <f t="shared" si="50"/>
        <v>1</v>
      </c>
      <c r="P164" s="222" t="b">
        <f t="shared" si="51"/>
        <v>1</v>
      </c>
      <c r="Q164" s="222" t="b">
        <f t="shared" si="52"/>
        <v>1</v>
      </c>
      <c r="R164" s="222" t="b">
        <f t="shared" si="53"/>
        <v>1</v>
      </c>
      <c r="S164" s="222" t="b">
        <f t="shared" si="54"/>
        <v>1</v>
      </c>
      <c r="T164" s="222" t="b">
        <f t="shared" si="55"/>
        <v>1</v>
      </c>
      <c r="U164" s="222" t="b">
        <f t="shared" si="56"/>
        <v>0</v>
      </c>
      <c r="V164" s="167" t="e" cm="1">
        <f t="array" aca="1" ref="V164" ca="1">IFERROR(_xlfn.XLOOKUP(J164,INDIRECT(SUBSTITUTE(SUBSTITUTE(SUBSTITUTE(I164,"/","_"),"-","Y")," ","X")),INDIRECT(SUBSTITUTE(SUBSTITUTE(SUBSTITUTE(I164,"/","_"),"-","Y")," ","X"))),_xlfn.XLOOKUP(J164,INDIRECT(SUBSTITUTE(SUBSTITUTE(SUBSTITUTE(I164,"/","_"),"-","Y")," ","X")),INDIRECT(SUBSTITUTE(SUBSTITUTE(SUBSTITUTE(I164,"/","_"),"-","Y")," ","X"))))</f>
        <v>#REF!</v>
      </c>
      <c r="W164" s="222">
        <f t="shared" ca="1" si="45"/>
        <v>-1</v>
      </c>
      <c r="X164" s="167" t="e">
        <f t="shared" ca="1" si="57"/>
        <v>#REF!</v>
      </c>
      <c r="Y164" s="167" t="str">
        <f t="shared" si="58"/>
        <v/>
      </c>
      <c r="Z164" s="167" t="str">
        <f t="shared" ca="1" si="46"/>
        <v/>
      </c>
      <c r="AA164" s="167" t="str">
        <f t="shared" ca="1" si="59"/>
        <v/>
      </c>
      <c r="AB164" s="223" t="b">
        <f t="shared" si="60"/>
        <v>1</v>
      </c>
      <c r="AC164" s="223" t="b">
        <f t="shared" si="61"/>
        <v>1</v>
      </c>
      <c r="AD164" s="223" t="b">
        <f t="shared" si="62"/>
        <v>1</v>
      </c>
      <c r="AE164" s="223" t="b">
        <f t="shared" si="63"/>
        <v>1</v>
      </c>
      <c r="AF164" s="252" t="str">
        <f t="shared" ca="1" si="64"/>
        <v/>
      </c>
      <c r="AG164" s="420"/>
    </row>
    <row r="165" spans="1:33" x14ac:dyDescent="0.3">
      <c r="A165" s="260">
        <f t="shared" ca="1" si="47"/>
        <v>-1</v>
      </c>
      <c r="B165" s="261" t="str" cm="1">
        <f t="array" ref="B165">IF(NOT(ISNA(_xlfn.XLOOKUP(I165,T11_AusBerSort,T11_AusBerSort))),"A",IF(NOT(ISNA(VLOOKUP(I165,T11_EinBerSort,T11_EinBerSort))),"E",""))</f>
        <v/>
      </c>
      <c r="C165" s="265" t="s">
        <v>191</v>
      </c>
      <c r="D165" s="262">
        <f t="shared" si="65"/>
        <v>152</v>
      </c>
      <c r="E165" s="260">
        <f t="shared" ca="1" si="5"/>
        <v>-1</v>
      </c>
      <c r="F165" s="18"/>
      <c r="G165" s="18"/>
      <c r="H165" s="18"/>
      <c r="I165" s="18"/>
      <c r="J165" s="18"/>
      <c r="K165" s="21"/>
      <c r="M165" s="222" t="str">
        <f t="shared" si="48"/>
        <v>000000</v>
      </c>
      <c r="N165" s="222">
        <f t="shared" si="49"/>
        <v>0</v>
      </c>
      <c r="O165" s="222" t="b">
        <f t="shared" si="50"/>
        <v>1</v>
      </c>
      <c r="P165" s="222" t="b">
        <f t="shared" si="51"/>
        <v>1</v>
      </c>
      <c r="Q165" s="222" t="b">
        <f t="shared" si="52"/>
        <v>1</v>
      </c>
      <c r="R165" s="222" t="b">
        <f t="shared" si="53"/>
        <v>1</v>
      </c>
      <c r="S165" s="222" t="b">
        <f t="shared" si="54"/>
        <v>1</v>
      </c>
      <c r="T165" s="222" t="b">
        <f t="shared" si="55"/>
        <v>1</v>
      </c>
      <c r="U165" s="222" t="b">
        <f t="shared" si="56"/>
        <v>0</v>
      </c>
      <c r="V165" s="167" t="e" cm="1">
        <f t="array" aca="1" ref="V165" ca="1">IFERROR(_xlfn.XLOOKUP(J165,INDIRECT(SUBSTITUTE(SUBSTITUTE(SUBSTITUTE(I165,"/","_"),"-","Y")," ","X")),INDIRECT(SUBSTITUTE(SUBSTITUTE(SUBSTITUTE(I165,"/","_"),"-","Y")," ","X"))),_xlfn.XLOOKUP(J165,INDIRECT(SUBSTITUTE(SUBSTITUTE(SUBSTITUTE(I165,"/","_"),"-","Y")," ","X")),INDIRECT(SUBSTITUTE(SUBSTITUTE(SUBSTITUTE(I165,"/","_"),"-","Y")," ","X"))))</f>
        <v>#REF!</v>
      </c>
      <c r="W165" s="222">
        <f t="shared" ca="1" si="45"/>
        <v>-1</v>
      </c>
      <c r="X165" s="167" t="e">
        <f t="shared" ca="1" si="57"/>
        <v>#REF!</v>
      </c>
      <c r="Y165" s="167" t="str">
        <f t="shared" si="58"/>
        <v/>
      </c>
      <c r="Z165" s="167" t="str">
        <f t="shared" ca="1" si="46"/>
        <v/>
      </c>
      <c r="AA165" s="167" t="str">
        <f t="shared" ca="1" si="59"/>
        <v/>
      </c>
      <c r="AB165" s="223" t="b">
        <f t="shared" si="60"/>
        <v>1</v>
      </c>
      <c r="AC165" s="223" t="b">
        <f t="shared" si="61"/>
        <v>1</v>
      </c>
      <c r="AD165" s="223" t="b">
        <f t="shared" si="62"/>
        <v>1</v>
      </c>
      <c r="AE165" s="223" t="b">
        <f t="shared" si="63"/>
        <v>1</v>
      </c>
      <c r="AF165" s="252" t="str">
        <f t="shared" ca="1" si="64"/>
        <v/>
      </c>
      <c r="AG165" s="420"/>
    </row>
    <row r="166" spans="1:33" x14ac:dyDescent="0.3">
      <c r="A166" s="260">
        <f t="shared" ca="1" si="47"/>
        <v>-1</v>
      </c>
      <c r="B166" s="261" t="str" cm="1">
        <f t="array" ref="B166">IF(NOT(ISNA(_xlfn.XLOOKUP(I166,T11_AusBerSort,T11_AusBerSort))),"A",IF(NOT(ISNA(VLOOKUP(I166,T11_EinBerSort,T11_EinBerSort))),"E",""))</f>
        <v/>
      </c>
      <c r="C166" s="265" t="s">
        <v>191</v>
      </c>
      <c r="D166" s="262">
        <f t="shared" si="65"/>
        <v>153</v>
      </c>
      <c r="E166" s="260">
        <f t="shared" ca="1" si="5"/>
        <v>-1</v>
      </c>
      <c r="F166" s="18"/>
      <c r="G166" s="18"/>
      <c r="H166" s="18"/>
      <c r="I166" s="18"/>
      <c r="J166" s="18"/>
      <c r="K166" s="21"/>
      <c r="M166" s="222" t="str">
        <f t="shared" si="48"/>
        <v>000000</v>
      </c>
      <c r="N166" s="222">
        <f t="shared" si="49"/>
        <v>0</v>
      </c>
      <c r="O166" s="222" t="b">
        <f t="shared" si="50"/>
        <v>1</v>
      </c>
      <c r="P166" s="222" t="b">
        <f t="shared" si="51"/>
        <v>1</v>
      </c>
      <c r="Q166" s="222" t="b">
        <f t="shared" si="52"/>
        <v>1</v>
      </c>
      <c r="R166" s="222" t="b">
        <f t="shared" si="53"/>
        <v>1</v>
      </c>
      <c r="S166" s="222" t="b">
        <f t="shared" si="54"/>
        <v>1</v>
      </c>
      <c r="T166" s="222" t="b">
        <f t="shared" si="55"/>
        <v>1</v>
      </c>
      <c r="U166" s="222" t="b">
        <f t="shared" si="56"/>
        <v>0</v>
      </c>
      <c r="V166" s="167" t="e" cm="1">
        <f t="array" aca="1" ref="V166" ca="1">IFERROR(_xlfn.XLOOKUP(J166,INDIRECT(SUBSTITUTE(SUBSTITUTE(SUBSTITUTE(I166,"/","_"),"-","Y")," ","X")),INDIRECT(SUBSTITUTE(SUBSTITUTE(SUBSTITUTE(I166,"/","_"),"-","Y")," ","X"))),_xlfn.XLOOKUP(J166,INDIRECT(SUBSTITUTE(SUBSTITUTE(SUBSTITUTE(I166,"/","_"),"-","Y")," ","X")),INDIRECT(SUBSTITUTE(SUBSTITUTE(SUBSTITUTE(I166,"/","_"),"-","Y")," ","X"))))</f>
        <v>#REF!</v>
      </c>
      <c r="W166" s="222">
        <f t="shared" ca="1" si="45"/>
        <v>-1</v>
      </c>
      <c r="X166" s="167" t="e">
        <f t="shared" ca="1" si="57"/>
        <v>#REF!</v>
      </c>
      <c r="Y166" s="167" t="str">
        <f t="shared" si="58"/>
        <v/>
      </c>
      <c r="Z166" s="167" t="str">
        <f t="shared" ca="1" si="46"/>
        <v/>
      </c>
      <c r="AA166" s="167" t="str">
        <f t="shared" ca="1" si="59"/>
        <v/>
      </c>
      <c r="AB166" s="223" t="b">
        <f t="shared" si="60"/>
        <v>1</v>
      </c>
      <c r="AC166" s="223" t="b">
        <f t="shared" si="61"/>
        <v>1</v>
      </c>
      <c r="AD166" s="223" t="b">
        <f t="shared" si="62"/>
        <v>1</v>
      </c>
      <c r="AE166" s="223" t="b">
        <f t="shared" si="63"/>
        <v>1</v>
      </c>
      <c r="AF166" s="252" t="str">
        <f t="shared" ca="1" si="64"/>
        <v/>
      </c>
      <c r="AG166" s="420"/>
    </row>
    <row r="167" spans="1:33" x14ac:dyDescent="0.3">
      <c r="A167" s="260">
        <f t="shared" ca="1" si="47"/>
        <v>-1</v>
      </c>
      <c r="B167" s="261" t="str" cm="1">
        <f t="array" ref="B167">IF(NOT(ISNA(_xlfn.XLOOKUP(I167,T11_AusBerSort,T11_AusBerSort))),"A",IF(NOT(ISNA(VLOOKUP(I167,T11_EinBerSort,T11_EinBerSort))),"E",""))</f>
        <v/>
      </c>
      <c r="C167" s="265" t="s">
        <v>191</v>
      </c>
      <c r="D167" s="262">
        <f t="shared" si="65"/>
        <v>154</v>
      </c>
      <c r="E167" s="260">
        <f t="shared" ca="1" si="5"/>
        <v>-1</v>
      </c>
      <c r="F167" s="18"/>
      <c r="G167" s="18"/>
      <c r="H167" s="18"/>
      <c r="I167" s="18"/>
      <c r="J167" s="18"/>
      <c r="K167" s="21"/>
      <c r="M167" s="222" t="str">
        <f t="shared" si="48"/>
        <v>000000</v>
      </c>
      <c r="N167" s="222">
        <f t="shared" si="49"/>
        <v>0</v>
      </c>
      <c r="O167" s="222" t="b">
        <f t="shared" si="50"/>
        <v>1</v>
      </c>
      <c r="P167" s="222" t="b">
        <f t="shared" si="51"/>
        <v>1</v>
      </c>
      <c r="Q167" s="222" t="b">
        <f t="shared" si="52"/>
        <v>1</v>
      </c>
      <c r="R167" s="222" t="b">
        <f t="shared" si="53"/>
        <v>1</v>
      </c>
      <c r="S167" s="222" t="b">
        <f t="shared" si="54"/>
        <v>1</v>
      </c>
      <c r="T167" s="222" t="b">
        <f t="shared" si="55"/>
        <v>1</v>
      </c>
      <c r="U167" s="222" t="b">
        <f t="shared" si="56"/>
        <v>0</v>
      </c>
      <c r="V167" s="167" t="e" cm="1">
        <f t="array" aca="1" ref="V167" ca="1">IFERROR(_xlfn.XLOOKUP(J167,INDIRECT(SUBSTITUTE(SUBSTITUTE(SUBSTITUTE(I167,"/","_"),"-","Y")," ","X")),INDIRECT(SUBSTITUTE(SUBSTITUTE(SUBSTITUTE(I167,"/","_"),"-","Y")," ","X"))),_xlfn.XLOOKUP(J167,INDIRECT(SUBSTITUTE(SUBSTITUTE(SUBSTITUTE(I167,"/","_"),"-","Y")," ","X")),INDIRECT(SUBSTITUTE(SUBSTITUTE(SUBSTITUTE(I167,"/","_"),"-","Y")," ","X"))))</f>
        <v>#REF!</v>
      </c>
      <c r="W167" s="222">
        <f t="shared" ca="1" si="45"/>
        <v>-1</v>
      </c>
      <c r="X167" s="167" t="e">
        <f t="shared" ca="1" si="57"/>
        <v>#REF!</v>
      </c>
      <c r="Y167" s="167" t="str">
        <f t="shared" si="58"/>
        <v/>
      </c>
      <c r="Z167" s="167" t="str">
        <f t="shared" ca="1" si="46"/>
        <v/>
      </c>
      <c r="AA167" s="167" t="str">
        <f t="shared" ca="1" si="59"/>
        <v/>
      </c>
      <c r="AB167" s="223" t="b">
        <f t="shared" si="60"/>
        <v>1</v>
      </c>
      <c r="AC167" s="223" t="b">
        <f t="shared" si="61"/>
        <v>1</v>
      </c>
      <c r="AD167" s="223" t="b">
        <f t="shared" si="62"/>
        <v>1</v>
      </c>
      <c r="AE167" s="223" t="b">
        <f t="shared" si="63"/>
        <v>1</v>
      </c>
      <c r="AF167" s="252" t="str">
        <f t="shared" ca="1" si="64"/>
        <v/>
      </c>
      <c r="AG167" s="420"/>
    </row>
    <row r="168" spans="1:33" x14ac:dyDescent="0.3">
      <c r="A168" s="260">
        <f t="shared" ca="1" si="47"/>
        <v>-1</v>
      </c>
      <c r="B168" s="261" t="str" cm="1">
        <f t="array" ref="B168">IF(NOT(ISNA(_xlfn.XLOOKUP(I168,T11_AusBerSort,T11_AusBerSort))),"A",IF(NOT(ISNA(VLOOKUP(I168,T11_EinBerSort,T11_EinBerSort))),"E",""))</f>
        <v/>
      </c>
      <c r="C168" s="265" t="s">
        <v>191</v>
      </c>
      <c r="D168" s="262">
        <f t="shared" si="65"/>
        <v>155</v>
      </c>
      <c r="E168" s="260">
        <f t="shared" ca="1" si="5"/>
        <v>-1</v>
      </c>
      <c r="F168" s="18"/>
      <c r="G168" s="18"/>
      <c r="H168" s="18"/>
      <c r="I168" s="18"/>
      <c r="J168" s="18"/>
      <c r="K168" s="21"/>
      <c r="M168" s="222" t="str">
        <f t="shared" si="48"/>
        <v>000000</v>
      </c>
      <c r="N168" s="222">
        <f t="shared" si="49"/>
        <v>0</v>
      </c>
      <c r="O168" s="222" t="b">
        <f t="shared" si="50"/>
        <v>1</v>
      </c>
      <c r="P168" s="222" t="b">
        <f t="shared" si="51"/>
        <v>1</v>
      </c>
      <c r="Q168" s="222" t="b">
        <f t="shared" si="52"/>
        <v>1</v>
      </c>
      <c r="R168" s="222" t="b">
        <f t="shared" si="53"/>
        <v>1</v>
      </c>
      <c r="S168" s="222" t="b">
        <f t="shared" si="54"/>
        <v>1</v>
      </c>
      <c r="T168" s="222" t="b">
        <f t="shared" si="55"/>
        <v>1</v>
      </c>
      <c r="U168" s="222" t="b">
        <f t="shared" si="56"/>
        <v>0</v>
      </c>
      <c r="V168" s="167" t="e" cm="1">
        <f t="array" aca="1" ref="V168" ca="1">IFERROR(_xlfn.XLOOKUP(J168,INDIRECT(SUBSTITUTE(SUBSTITUTE(SUBSTITUTE(I168,"/","_"),"-","Y")," ","X")),INDIRECT(SUBSTITUTE(SUBSTITUTE(SUBSTITUTE(I168,"/","_"),"-","Y")," ","X"))),_xlfn.XLOOKUP(J168,INDIRECT(SUBSTITUTE(SUBSTITUTE(SUBSTITUTE(I168,"/","_"),"-","Y")," ","X")),INDIRECT(SUBSTITUTE(SUBSTITUTE(SUBSTITUTE(I168,"/","_"),"-","Y")," ","X"))))</f>
        <v>#REF!</v>
      </c>
      <c r="W168" s="222">
        <f t="shared" ca="1" si="45"/>
        <v>-1</v>
      </c>
      <c r="X168" s="167" t="e">
        <f t="shared" ca="1" si="57"/>
        <v>#REF!</v>
      </c>
      <c r="Y168" s="167" t="str">
        <f t="shared" si="58"/>
        <v/>
      </c>
      <c r="Z168" s="167" t="str">
        <f t="shared" ca="1" si="46"/>
        <v/>
      </c>
      <c r="AA168" s="167" t="str">
        <f t="shared" ca="1" si="59"/>
        <v/>
      </c>
      <c r="AB168" s="223" t="b">
        <f t="shared" si="60"/>
        <v>1</v>
      </c>
      <c r="AC168" s="223" t="b">
        <f t="shared" si="61"/>
        <v>1</v>
      </c>
      <c r="AD168" s="223" t="b">
        <f t="shared" si="62"/>
        <v>1</v>
      </c>
      <c r="AE168" s="223" t="b">
        <f t="shared" si="63"/>
        <v>1</v>
      </c>
      <c r="AF168" s="252" t="str">
        <f t="shared" ca="1" si="64"/>
        <v/>
      </c>
      <c r="AG168" s="420"/>
    </row>
    <row r="169" spans="1:33" x14ac:dyDescent="0.3">
      <c r="A169" s="260">
        <f t="shared" ca="1" si="47"/>
        <v>-1</v>
      </c>
      <c r="B169" s="261" t="str" cm="1">
        <f t="array" ref="B169">IF(NOT(ISNA(_xlfn.XLOOKUP(I169,T11_AusBerSort,T11_AusBerSort))),"A",IF(NOT(ISNA(VLOOKUP(I169,T11_EinBerSort,T11_EinBerSort))),"E",""))</f>
        <v/>
      </c>
      <c r="C169" s="265" t="s">
        <v>191</v>
      </c>
      <c r="D169" s="262">
        <f t="shared" si="65"/>
        <v>156</v>
      </c>
      <c r="E169" s="260">
        <f t="shared" ca="1" si="5"/>
        <v>-1</v>
      </c>
      <c r="F169" s="18"/>
      <c r="G169" s="18"/>
      <c r="H169" s="18"/>
      <c r="I169" s="18"/>
      <c r="J169" s="18"/>
      <c r="K169" s="21"/>
      <c r="M169" s="222" t="str">
        <f t="shared" si="48"/>
        <v>000000</v>
      </c>
      <c r="N169" s="222">
        <f t="shared" si="49"/>
        <v>0</v>
      </c>
      <c r="O169" s="222" t="b">
        <f t="shared" si="50"/>
        <v>1</v>
      </c>
      <c r="P169" s="222" t="b">
        <f t="shared" si="51"/>
        <v>1</v>
      </c>
      <c r="Q169" s="222" t="b">
        <f t="shared" si="52"/>
        <v>1</v>
      </c>
      <c r="R169" s="222" t="b">
        <f t="shared" si="53"/>
        <v>1</v>
      </c>
      <c r="S169" s="222" t="b">
        <f t="shared" si="54"/>
        <v>1</v>
      </c>
      <c r="T169" s="222" t="b">
        <f t="shared" si="55"/>
        <v>1</v>
      </c>
      <c r="U169" s="222" t="b">
        <f t="shared" si="56"/>
        <v>0</v>
      </c>
      <c r="V169" s="167" t="e" cm="1">
        <f t="array" aca="1" ref="V169" ca="1">IFERROR(_xlfn.XLOOKUP(J169,INDIRECT(SUBSTITUTE(SUBSTITUTE(SUBSTITUTE(I169,"/","_"),"-","Y")," ","X")),INDIRECT(SUBSTITUTE(SUBSTITUTE(SUBSTITUTE(I169,"/","_"),"-","Y")," ","X"))),_xlfn.XLOOKUP(J169,INDIRECT(SUBSTITUTE(SUBSTITUTE(SUBSTITUTE(I169,"/","_"),"-","Y")," ","X")),INDIRECT(SUBSTITUTE(SUBSTITUTE(SUBSTITUTE(I169,"/","_"),"-","Y")," ","X"))))</f>
        <v>#REF!</v>
      </c>
      <c r="W169" s="222">
        <f t="shared" ca="1" si="45"/>
        <v>-1</v>
      </c>
      <c r="X169" s="167" t="e">
        <f t="shared" ca="1" si="57"/>
        <v>#REF!</v>
      </c>
      <c r="Y169" s="167" t="str">
        <f t="shared" si="58"/>
        <v/>
      </c>
      <c r="Z169" s="167" t="str">
        <f t="shared" ca="1" si="46"/>
        <v/>
      </c>
      <c r="AA169" s="167" t="str">
        <f t="shared" ca="1" si="59"/>
        <v/>
      </c>
      <c r="AB169" s="223" t="b">
        <f t="shared" si="60"/>
        <v>1</v>
      </c>
      <c r="AC169" s="223" t="b">
        <f t="shared" si="61"/>
        <v>1</v>
      </c>
      <c r="AD169" s="223" t="b">
        <f t="shared" si="62"/>
        <v>1</v>
      </c>
      <c r="AE169" s="223" t="b">
        <f t="shared" si="63"/>
        <v>1</v>
      </c>
      <c r="AF169" s="252" t="str">
        <f t="shared" ca="1" si="64"/>
        <v/>
      </c>
      <c r="AG169" s="420"/>
    </row>
    <row r="170" spans="1:33" x14ac:dyDescent="0.3">
      <c r="A170" s="260">
        <f t="shared" ca="1" si="47"/>
        <v>-1</v>
      </c>
      <c r="B170" s="261" t="str" cm="1">
        <f t="array" ref="B170">IF(NOT(ISNA(_xlfn.XLOOKUP(I170,T11_AusBerSort,T11_AusBerSort))),"A",IF(NOT(ISNA(VLOOKUP(I170,T11_EinBerSort,T11_EinBerSort))),"E",""))</f>
        <v/>
      </c>
      <c r="C170" s="265" t="s">
        <v>191</v>
      </c>
      <c r="D170" s="262">
        <f t="shared" si="65"/>
        <v>157</v>
      </c>
      <c r="E170" s="260">
        <f t="shared" ca="1" si="5"/>
        <v>-1</v>
      </c>
      <c r="F170" s="18"/>
      <c r="G170" s="18"/>
      <c r="H170" s="18"/>
      <c r="I170" s="18"/>
      <c r="J170" s="18"/>
      <c r="K170" s="21"/>
      <c r="M170" s="222" t="str">
        <f t="shared" si="48"/>
        <v>000000</v>
      </c>
      <c r="N170" s="222">
        <f t="shared" si="49"/>
        <v>0</v>
      </c>
      <c r="O170" s="222" t="b">
        <f t="shared" si="50"/>
        <v>1</v>
      </c>
      <c r="P170" s="222" t="b">
        <f t="shared" si="51"/>
        <v>1</v>
      </c>
      <c r="Q170" s="222" t="b">
        <f t="shared" si="52"/>
        <v>1</v>
      </c>
      <c r="R170" s="222" t="b">
        <f t="shared" si="53"/>
        <v>1</v>
      </c>
      <c r="S170" s="222" t="b">
        <f t="shared" si="54"/>
        <v>1</v>
      </c>
      <c r="T170" s="222" t="b">
        <f t="shared" si="55"/>
        <v>1</v>
      </c>
      <c r="U170" s="222" t="b">
        <f t="shared" si="56"/>
        <v>0</v>
      </c>
      <c r="V170" s="167" t="e" cm="1">
        <f t="array" aca="1" ref="V170" ca="1">IFERROR(_xlfn.XLOOKUP(J170,INDIRECT(SUBSTITUTE(SUBSTITUTE(SUBSTITUTE(I170,"/","_"),"-","Y")," ","X")),INDIRECT(SUBSTITUTE(SUBSTITUTE(SUBSTITUTE(I170,"/","_"),"-","Y")," ","X"))),_xlfn.XLOOKUP(J170,INDIRECT(SUBSTITUTE(SUBSTITUTE(SUBSTITUTE(I170,"/","_"),"-","Y")," ","X")),INDIRECT(SUBSTITUTE(SUBSTITUTE(SUBSTITUTE(I170,"/","_"),"-","Y")," ","X"))))</f>
        <v>#REF!</v>
      </c>
      <c r="W170" s="222">
        <f t="shared" ca="1" si="45"/>
        <v>-1</v>
      </c>
      <c r="X170" s="167" t="e">
        <f t="shared" ca="1" si="57"/>
        <v>#REF!</v>
      </c>
      <c r="Y170" s="167" t="str">
        <f t="shared" si="58"/>
        <v/>
      </c>
      <c r="Z170" s="167" t="str">
        <f t="shared" ca="1" si="46"/>
        <v/>
      </c>
      <c r="AA170" s="167" t="str">
        <f t="shared" ca="1" si="59"/>
        <v/>
      </c>
      <c r="AB170" s="223" t="b">
        <f t="shared" si="60"/>
        <v>1</v>
      </c>
      <c r="AC170" s="223" t="b">
        <f t="shared" si="61"/>
        <v>1</v>
      </c>
      <c r="AD170" s="223" t="b">
        <f t="shared" si="62"/>
        <v>1</v>
      </c>
      <c r="AE170" s="223" t="b">
        <f t="shared" si="63"/>
        <v>1</v>
      </c>
      <c r="AF170" s="252" t="str">
        <f t="shared" ca="1" si="64"/>
        <v/>
      </c>
      <c r="AG170" s="420"/>
    </row>
    <row r="171" spans="1:33" x14ac:dyDescent="0.3">
      <c r="A171" s="260">
        <f t="shared" ca="1" si="47"/>
        <v>-1</v>
      </c>
      <c r="B171" s="261" t="str" cm="1">
        <f t="array" ref="B171">IF(NOT(ISNA(_xlfn.XLOOKUP(I171,T11_AusBerSort,T11_AusBerSort))),"A",IF(NOT(ISNA(VLOOKUP(I171,T11_EinBerSort,T11_EinBerSort))),"E",""))</f>
        <v/>
      </c>
      <c r="C171" s="265" t="s">
        <v>191</v>
      </c>
      <c r="D171" s="262">
        <f t="shared" si="65"/>
        <v>158</v>
      </c>
      <c r="E171" s="260">
        <f t="shared" ca="1" si="5"/>
        <v>-1</v>
      </c>
      <c r="F171" s="18"/>
      <c r="G171" s="18"/>
      <c r="H171" s="18"/>
      <c r="I171" s="18"/>
      <c r="J171" s="18"/>
      <c r="K171" s="21"/>
      <c r="M171" s="222" t="str">
        <f t="shared" si="48"/>
        <v>000000</v>
      </c>
      <c r="N171" s="222">
        <f t="shared" si="49"/>
        <v>0</v>
      </c>
      <c r="O171" s="222" t="b">
        <f t="shared" si="50"/>
        <v>1</v>
      </c>
      <c r="P171" s="222" t="b">
        <f t="shared" si="51"/>
        <v>1</v>
      </c>
      <c r="Q171" s="222" t="b">
        <f t="shared" si="52"/>
        <v>1</v>
      </c>
      <c r="R171" s="222" t="b">
        <f t="shared" si="53"/>
        <v>1</v>
      </c>
      <c r="S171" s="222" t="b">
        <f t="shared" si="54"/>
        <v>1</v>
      </c>
      <c r="T171" s="222" t="b">
        <f t="shared" si="55"/>
        <v>1</v>
      </c>
      <c r="U171" s="222" t="b">
        <f t="shared" si="56"/>
        <v>0</v>
      </c>
      <c r="V171" s="167" t="e" cm="1">
        <f t="array" aca="1" ref="V171" ca="1">IFERROR(_xlfn.XLOOKUP(J171,INDIRECT(SUBSTITUTE(SUBSTITUTE(SUBSTITUTE(I171,"/","_"),"-","Y")," ","X")),INDIRECT(SUBSTITUTE(SUBSTITUTE(SUBSTITUTE(I171,"/","_"),"-","Y")," ","X"))),_xlfn.XLOOKUP(J171,INDIRECT(SUBSTITUTE(SUBSTITUTE(SUBSTITUTE(I171,"/","_"),"-","Y")," ","X")),INDIRECT(SUBSTITUTE(SUBSTITUTE(SUBSTITUTE(I171,"/","_"),"-","Y")," ","X"))))</f>
        <v>#REF!</v>
      </c>
      <c r="W171" s="222">
        <f t="shared" ca="1" si="45"/>
        <v>-1</v>
      </c>
      <c r="X171" s="167" t="e">
        <f t="shared" ca="1" si="57"/>
        <v>#REF!</v>
      </c>
      <c r="Y171" s="167" t="str">
        <f t="shared" si="58"/>
        <v/>
      </c>
      <c r="Z171" s="167" t="str">
        <f t="shared" ca="1" si="46"/>
        <v/>
      </c>
      <c r="AA171" s="167" t="str">
        <f t="shared" ca="1" si="59"/>
        <v/>
      </c>
      <c r="AB171" s="223" t="b">
        <f t="shared" si="60"/>
        <v>1</v>
      </c>
      <c r="AC171" s="223" t="b">
        <f t="shared" si="61"/>
        <v>1</v>
      </c>
      <c r="AD171" s="223" t="b">
        <f t="shared" si="62"/>
        <v>1</v>
      </c>
      <c r="AE171" s="223" t="b">
        <f t="shared" si="63"/>
        <v>1</v>
      </c>
      <c r="AF171" s="252" t="str">
        <f t="shared" ca="1" si="64"/>
        <v/>
      </c>
      <c r="AG171" s="420"/>
    </row>
    <row r="172" spans="1:33" x14ac:dyDescent="0.3">
      <c r="A172" s="260">
        <f t="shared" ca="1" si="47"/>
        <v>-1</v>
      </c>
      <c r="B172" s="261" t="str" cm="1">
        <f t="array" ref="B172">IF(NOT(ISNA(_xlfn.XLOOKUP(I172,T11_AusBerSort,T11_AusBerSort))),"A",IF(NOT(ISNA(VLOOKUP(I172,T11_EinBerSort,T11_EinBerSort))),"E",""))</f>
        <v/>
      </c>
      <c r="C172" s="265" t="s">
        <v>191</v>
      </c>
      <c r="D172" s="262">
        <f t="shared" si="65"/>
        <v>159</v>
      </c>
      <c r="E172" s="260">
        <f t="shared" ca="1" si="5"/>
        <v>-1</v>
      </c>
      <c r="F172" s="18"/>
      <c r="G172" s="18"/>
      <c r="H172" s="18"/>
      <c r="I172" s="18"/>
      <c r="J172" s="18"/>
      <c r="K172" s="21"/>
      <c r="M172" s="222" t="str">
        <f t="shared" si="48"/>
        <v>000000</v>
      </c>
      <c r="N172" s="222">
        <f t="shared" si="49"/>
        <v>0</v>
      </c>
      <c r="O172" s="222" t="b">
        <f t="shared" si="50"/>
        <v>1</v>
      </c>
      <c r="P172" s="222" t="b">
        <f t="shared" si="51"/>
        <v>1</v>
      </c>
      <c r="Q172" s="222" t="b">
        <f t="shared" si="52"/>
        <v>1</v>
      </c>
      <c r="R172" s="222" t="b">
        <f t="shared" si="53"/>
        <v>1</v>
      </c>
      <c r="S172" s="222" t="b">
        <f t="shared" si="54"/>
        <v>1</v>
      </c>
      <c r="T172" s="222" t="b">
        <f t="shared" si="55"/>
        <v>1</v>
      </c>
      <c r="U172" s="222" t="b">
        <f t="shared" si="56"/>
        <v>0</v>
      </c>
      <c r="V172" s="167" t="e" cm="1">
        <f t="array" aca="1" ref="V172" ca="1">IFERROR(_xlfn.XLOOKUP(J172,INDIRECT(SUBSTITUTE(SUBSTITUTE(SUBSTITUTE(I172,"/","_"),"-","Y")," ","X")),INDIRECT(SUBSTITUTE(SUBSTITUTE(SUBSTITUTE(I172,"/","_"),"-","Y")," ","X"))),_xlfn.XLOOKUP(J172,INDIRECT(SUBSTITUTE(SUBSTITUTE(SUBSTITUTE(I172,"/","_"),"-","Y")," ","X")),INDIRECT(SUBSTITUTE(SUBSTITUTE(SUBSTITUTE(I172,"/","_"),"-","Y")," ","X"))))</f>
        <v>#REF!</v>
      </c>
      <c r="W172" s="222">
        <f t="shared" ca="1" si="45"/>
        <v>-1</v>
      </c>
      <c r="X172" s="167" t="e">
        <f t="shared" ca="1" si="57"/>
        <v>#REF!</v>
      </c>
      <c r="Y172" s="167" t="str">
        <f t="shared" si="58"/>
        <v/>
      </c>
      <c r="Z172" s="167" t="str">
        <f t="shared" ca="1" si="46"/>
        <v/>
      </c>
      <c r="AA172" s="167" t="str">
        <f t="shared" ca="1" si="59"/>
        <v/>
      </c>
      <c r="AB172" s="223" t="b">
        <f t="shared" si="60"/>
        <v>1</v>
      </c>
      <c r="AC172" s="223" t="b">
        <f t="shared" si="61"/>
        <v>1</v>
      </c>
      <c r="AD172" s="223" t="b">
        <f t="shared" si="62"/>
        <v>1</v>
      </c>
      <c r="AE172" s="223" t="b">
        <f t="shared" si="63"/>
        <v>1</v>
      </c>
      <c r="AF172" s="252" t="str">
        <f t="shared" ca="1" si="64"/>
        <v/>
      </c>
      <c r="AG172" s="420"/>
    </row>
    <row r="173" spans="1:33" x14ac:dyDescent="0.3">
      <c r="A173" s="260">
        <f t="shared" ca="1" si="47"/>
        <v>-1</v>
      </c>
      <c r="B173" s="261" t="str" cm="1">
        <f t="array" ref="B173">IF(NOT(ISNA(_xlfn.XLOOKUP(I173,T11_AusBerSort,T11_AusBerSort))),"A",IF(NOT(ISNA(VLOOKUP(I173,T11_EinBerSort,T11_EinBerSort))),"E",""))</f>
        <v/>
      </c>
      <c r="C173" s="265" t="s">
        <v>191</v>
      </c>
      <c r="D173" s="262">
        <f t="shared" si="65"/>
        <v>160</v>
      </c>
      <c r="E173" s="260">
        <f t="shared" ca="1" si="5"/>
        <v>-1</v>
      </c>
      <c r="F173" s="18"/>
      <c r="G173" s="18"/>
      <c r="H173" s="18"/>
      <c r="I173" s="18"/>
      <c r="J173" s="18"/>
      <c r="K173" s="21"/>
      <c r="M173" s="222" t="str">
        <f t="shared" si="48"/>
        <v>000000</v>
      </c>
      <c r="N173" s="222">
        <f t="shared" si="49"/>
        <v>0</v>
      </c>
      <c r="O173" s="222" t="b">
        <f t="shared" si="50"/>
        <v>1</v>
      </c>
      <c r="P173" s="222" t="b">
        <f t="shared" si="51"/>
        <v>1</v>
      </c>
      <c r="Q173" s="222" t="b">
        <f t="shared" si="52"/>
        <v>1</v>
      </c>
      <c r="R173" s="222" t="b">
        <f t="shared" si="53"/>
        <v>1</v>
      </c>
      <c r="S173" s="222" t="b">
        <f t="shared" si="54"/>
        <v>1</v>
      </c>
      <c r="T173" s="222" t="b">
        <f t="shared" si="55"/>
        <v>1</v>
      </c>
      <c r="U173" s="222" t="b">
        <f t="shared" si="56"/>
        <v>0</v>
      </c>
      <c r="V173" s="167" t="e" cm="1">
        <f t="array" aca="1" ref="V173" ca="1">IFERROR(_xlfn.XLOOKUP(J173,INDIRECT(SUBSTITUTE(SUBSTITUTE(SUBSTITUTE(I173,"/","_"),"-","Y")," ","X")),INDIRECT(SUBSTITUTE(SUBSTITUTE(SUBSTITUTE(I173,"/","_"),"-","Y")," ","X"))),_xlfn.XLOOKUP(J173,INDIRECT(SUBSTITUTE(SUBSTITUTE(SUBSTITUTE(I173,"/","_"),"-","Y")," ","X")),INDIRECT(SUBSTITUTE(SUBSTITUTE(SUBSTITUTE(I173,"/","_"),"-","Y")," ","X"))))</f>
        <v>#REF!</v>
      </c>
      <c r="W173" s="222">
        <f t="shared" ca="1" si="45"/>
        <v>-1</v>
      </c>
      <c r="X173" s="167" t="e">
        <f t="shared" ca="1" si="57"/>
        <v>#REF!</v>
      </c>
      <c r="Y173" s="167" t="str">
        <f t="shared" si="58"/>
        <v/>
      </c>
      <c r="Z173" s="167" t="str">
        <f t="shared" ca="1" si="46"/>
        <v/>
      </c>
      <c r="AA173" s="167" t="str">
        <f t="shared" ca="1" si="59"/>
        <v/>
      </c>
      <c r="AB173" s="223" t="b">
        <f t="shared" si="60"/>
        <v>1</v>
      </c>
      <c r="AC173" s="223" t="b">
        <f t="shared" si="61"/>
        <v>1</v>
      </c>
      <c r="AD173" s="223" t="b">
        <f t="shared" si="62"/>
        <v>1</v>
      </c>
      <c r="AE173" s="223" t="b">
        <f t="shared" si="63"/>
        <v>1</v>
      </c>
      <c r="AF173" s="252" t="str">
        <f t="shared" ca="1" si="64"/>
        <v/>
      </c>
      <c r="AG173" s="420"/>
    </row>
    <row r="174" spans="1:33" x14ac:dyDescent="0.3">
      <c r="A174" s="260">
        <f t="shared" ca="1" si="47"/>
        <v>-1</v>
      </c>
      <c r="B174" s="261" t="str" cm="1">
        <f t="array" ref="B174">IF(NOT(ISNA(_xlfn.XLOOKUP(I174,T11_AusBerSort,T11_AusBerSort))),"A",IF(NOT(ISNA(VLOOKUP(I174,T11_EinBerSort,T11_EinBerSort))),"E",""))</f>
        <v/>
      </c>
      <c r="C174" s="265" t="s">
        <v>191</v>
      </c>
      <c r="D174" s="262">
        <f t="shared" si="65"/>
        <v>161</v>
      </c>
      <c r="E174" s="260">
        <f t="shared" ca="1" si="5"/>
        <v>-1</v>
      </c>
      <c r="F174" s="18"/>
      <c r="G174" s="18"/>
      <c r="H174" s="18"/>
      <c r="I174" s="18"/>
      <c r="J174" s="18"/>
      <c r="K174" s="21"/>
      <c r="M174" s="222" t="str">
        <f t="shared" si="48"/>
        <v>000000</v>
      </c>
      <c r="N174" s="222">
        <f t="shared" si="49"/>
        <v>0</v>
      </c>
      <c r="O174" s="222" t="b">
        <f t="shared" si="50"/>
        <v>1</v>
      </c>
      <c r="P174" s="222" t="b">
        <f t="shared" si="51"/>
        <v>1</v>
      </c>
      <c r="Q174" s="222" t="b">
        <f t="shared" si="52"/>
        <v>1</v>
      </c>
      <c r="R174" s="222" t="b">
        <f t="shared" si="53"/>
        <v>1</v>
      </c>
      <c r="S174" s="222" t="b">
        <f t="shared" si="54"/>
        <v>1</v>
      </c>
      <c r="T174" s="222" t="b">
        <f t="shared" si="55"/>
        <v>1</v>
      </c>
      <c r="U174" s="222" t="b">
        <f t="shared" si="56"/>
        <v>0</v>
      </c>
      <c r="V174" s="167" t="e" cm="1">
        <f t="array" aca="1" ref="V174" ca="1">IFERROR(_xlfn.XLOOKUP(J174,INDIRECT(SUBSTITUTE(SUBSTITUTE(SUBSTITUTE(I174,"/","_"),"-","Y")," ","X")),INDIRECT(SUBSTITUTE(SUBSTITUTE(SUBSTITUTE(I174,"/","_"),"-","Y")," ","X"))),_xlfn.XLOOKUP(J174,INDIRECT(SUBSTITUTE(SUBSTITUTE(SUBSTITUTE(I174,"/","_"),"-","Y")," ","X")),INDIRECT(SUBSTITUTE(SUBSTITUTE(SUBSTITUTE(I174,"/","_"),"-","Y")," ","X"))))</f>
        <v>#REF!</v>
      </c>
      <c r="W174" s="222">
        <f t="shared" ca="1" si="45"/>
        <v>-1</v>
      </c>
      <c r="X174" s="167" t="e">
        <f t="shared" ca="1" si="57"/>
        <v>#REF!</v>
      </c>
      <c r="Y174" s="167" t="str">
        <f t="shared" si="58"/>
        <v/>
      </c>
      <c r="Z174" s="167" t="str">
        <f t="shared" ca="1" si="46"/>
        <v/>
      </c>
      <c r="AA174" s="167" t="str">
        <f t="shared" ca="1" si="59"/>
        <v/>
      </c>
      <c r="AB174" s="223" t="b">
        <f t="shared" si="60"/>
        <v>1</v>
      </c>
      <c r="AC174" s="223" t="b">
        <f t="shared" si="61"/>
        <v>1</v>
      </c>
      <c r="AD174" s="223" t="b">
        <f t="shared" si="62"/>
        <v>1</v>
      </c>
      <c r="AE174" s="223" t="b">
        <f t="shared" si="63"/>
        <v>1</v>
      </c>
      <c r="AF174" s="252" t="str">
        <f t="shared" ca="1" si="64"/>
        <v/>
      </c>
      <c r="AG174" s="420"/>
    </row>
    <row r="175" spans="1:33" x14ac:dyDescent="0.3">
      <c r="A175" s="260">
        <f t="shared" ca="1" si="47"/>
        <v>-1</v>
      </c>
      <c r="B175" s="261" t="str" cm="1">
        <f t="array" ref="B175">IF(NOT(ISNA(_xlfn.XLOOKUP(I175,T11_AusBerSort,T11_AusBerSort))),"A",IF(NOT(ISNA(VLOOKUP(I175,T11_EinBerSort,T11_EinBerSort))),"E",""))</f>
        <v/>
      </c>
      <c r="C175" s="265" t="s">
        <v>191</v>
      </c>
      <c r="D175" s="262">
        <f t="shared" si="65"/>
        <v>162</v>
      </c>
      <c r="E175" s="260">
        <f t="shared" ca="1" si="5"/>
        <v>-1</v>
      </c>
      <c r="F175" s="18"/>
      <c r="G175" s="18"/>
      <c r="H175" s="18"/>
      <c r="I175" s="18"/>
      <c r="J175" s="18"/>
      <c r="K175" s="21"/>
      <c r="M175" s="222" t="str">
        <f t="shared" si="48"/>
        <v>000000</v>
      </c>
      <c r="N175" s="222">
        <f t="shared" si="49"/>
        <v>0</v>
      </c>
      <c r="O175" s="222" t="b">
        <f t="shared" si="50"/>
        <v>1</v>
      </c>
      <c r="P175" s="222" t="b">
        <f t="shared" si="51"/>
        <v>1</v>
      </c>
      <c r="Q175" s="222" t="b">
        <f t="shared" si="52"/>
        <v>1</v>
      </c>
      <c r="R175" s="222" t="b">
        <f t="shared" si="53"/>
        <v>1</v>
      </c>
      <c r="S175" s="222" t="b">
        <f t="shared" si="54"/>
        <v>1</v>
      </c>
      <c r="T175" s="222" t="b">
        <f t="shared" si="55"/>
        <v>1</v>
      </c>
      <c r="U175" s="222" t="b">
        <f t="shared" si="56"/>
        <v>0</v>
      </c>
      <c r="V175" s="167" t="e" cm="1">
        <f t="array" aca="1" ref="V175" ca="1">IFERROR(_xlfn.XLOOKUP(J175,INDIRECT(SUBSTITUTE(SUBSTITUTE(SUBSTITUTE(I175,"/","_"),"-","Y")," ","X")),INDIRECT(SUBSTITUTE(SUBSTITUTE(SUBSTITUTE(I175,"/","_"),"-","Y")," ","X"))),_xlfn.XLOOKUP(J175,INDIRECT(SUBSTITUTE(SUBSTITUTE(SUBSTITUTE(I175,"/","_"),"-","Y")," ","X")),INDIRECT(SUBSTITUTE(SUBSTITUTE(SUBSTITUTE(I175,"/","_"),"-","Y")," ","X"))))</f>
        <v>#REF!</v>
      </c>
      <c r="W175" s="222">
        <f t="shared" ca="1" si="45"/>
        <v>-1</v>
      </c>
      <c r="X175" s="167" t="e">
        <f t="shared" ca="1" si="57"/>
        <v>#REF!</v>
      </c>
      <c r="Y175" s="167" t="str">
        <f t="shared" si="58"/>
        <v/>
      </c>
      <c r="Z175" s="167" t="str">
        <f t="shared" ca="1" si="46"/>
        <v/>
      </c>
      <c r="AA175" s="167" t="str">
        <f t="shared" ca="1" si="59"/>
        <v/>
      </c>
      <c r="AB175" s="223" t="b">
        <f t="shared" si="60"/>
        <v>1</v>
      </c>
      <c r="AC175" s="223" t="b">
        <f t="shared" si="61"/>
        <v>1</v>
      </c>
      <c r="AD175" s="223" t="b">
        <f t="shared" si="62"/>
        <v>1</v>
      </c>
      <c r="AE175" s="223" t="b">
        <f t="shared" si="63"/>
        <v>1</v>
      </c>
      <c r="AF175" s="252" t="str">
        <f t="shared" ca="1" si="64"/>
        <v/>
      </c>
      <c r="AG175" s="420"/>
    </row>
    <row r="176" spans="1:33" x14ac:dyDescent="0.3">
      <c r="A176" s="260">
        <f t="shared" ca="1" si="47"/>
        <v>-1</v>
      </c>
      <c r="B176" s="261" t="str" cm="1">
        <f t="array" ref="B176">IF(NOT(ISNA(_xlfn.XLOOKUP(I176,T11_AusBerSort,T11_AusBerSort))),"A",IF(NOT(ISNA(VLOOKUP(I176,T11_EinBerSort,T11_EinBerSort))),"E",""))</f>
        <v/>
      </c>
      <c r="C176" s="265" t="s">
        <v>191</v>
      </c>
      <c r="D176" s="262">
        <f t="shared" si="65"/>
        <v>163</v>
      </c>
      <c r="E176" s="260">
        <f t="shared" ca="1" si="5"/>
        <v>-1</v>
      </c>
      <c r="F176" s="18"/>
      <c r="G176" s="18"/>
      <c r="H176" s="18"/>
      <c r="I176" s="18"/>
      <c r="J176" s="18"/>
      <c r="K176" s="21"/>
      <c r="M176" s="222" t="str">
        <f t="shared" si="48"/>
        <v>000000</v>
      </c>
      <c r="N176" s="222">
        <f t="shared" si="49"/>
        <v>0</v>
      </c>
      <c r="O176" s="222" t="b">
        <f t="shared" si="50"/>
        <v>1</v>
      </c>
      <c r="P176" s="222" t="b">
        <f t="shared" si="51"/>
        <v>1</v>
      </c>
      <c r="Q176" s="222" t="b">
        <f t="shared" si="52"/>
        <v>1</v>
      </c>
      <c r="R176" s="222" t="b">
        <f t="shared" si="53"/>
        <v>1</v>
      </c>
      <c r="S176" s="222" t="b">
        <f t="shared" si="54"/>
        <v>1</v>
      </c>
      <c r="T176" s="222" t="b">
        <f t="shared" si="55"/>
        <v>1</v>
      </c>
      <c r="U176" s="222" t="b">
        <f t="shared" si="56"/>
        <v>0</v>
      </c>
      <c r="V176" s="167" t="e" cm="1">
        <f t="array" aca="1" ref="V176" ca="1">IFERROR(_xlfn.XLOOKUP(J176,INDIRECT(SUBSTITUTE(SUBSTITUTE(SUBSTITUTE(I176,"/","_"),"-","Y")," ","X")),INDIRECT(SUBSTITUTE(SUBSTITUTE(SUBSTITUTE(I176,"/","_"),"-","Y")," ","X"))),_xlfn.XLOOKUP(J176,INDIRECT(SUBSTITUTE(SUBSTITUTE(SUBSTITUTE(I176,"/","_"),"-","Y")," ","X")),INDIRECT(SUBSTITUTE(SUBSTITUTE(SUBSTITUTE(I176,"/","_"),"-","Y")," ","X"))))</f>
        <v>#REF!</v>
      </c>
      <c r="W176" s="222">
        <f t="shared" ca="1" si="45"/>
        <v>-1</v>
      </c>
      <c r="X176" s="167" t="e">
        <f t="shared" ca="1" si="57"/>
        <v>#REF!</v>
      </c>
      <c r="Y176" s="167" t="str">
        <f t="shared" si="58"/>
        <v/>
      </c>
      <c r="Z176" s="167" t="str">
        <f t="shared" ca="1" si="46"/>
        <v/>
      </c>
      <c r="AA176" s="167" t="str">
        <f t="shared" ca="1" si="59"/>
        <v/>
      </c>
      <c r="AB176" s="223" t="b">
        <f t="shared" si="60"/>
        <v>1</v>
      </c>
      <c r="AC176" s="223" t="b">
        <f t="shared" si="61"/>
        <v>1</v>
      </c>
      <c r="AD176" s="223" t="b">
        <f t="shared" si="62"/>
        <v>1</v>
      </c>
      <c r="AE176" s="223" t="b">
        <f t="shared" si="63"/>
        <v>1</v>
      </c>
      <c r="AF176" s="252" t="str">
        <f t="shared" ca="1" si="64"/>
        <v/>
      </c>
      <c r="AG176" s="420"/>
    </row>
    <row r="177" spans="1:33" x14ac:dyDescent="0.3">
      <c r="A177" s="260">
        <f t="shared" ca="1" si="47"/>
        <v>-1</v>
      </c>
      <c r="B177" s="261" t="str" cm="1">
        <f t="array" ref="B177">IF(NOT(ISNA(_xlfn.XLOOKUP(I177,T11_AusBerSort,T11_AusBerSort))),"A",IF(NOT(ISNA(VLOOKUP(I177,T11_EinBerSort,T11_EinBerSort))),"E",""))</f>
        <v/>
      </c>
      <c r="C177" s="265" t="s">
        <v>191</v>
      </c>
      <c r="D177" s="262">
        <f t="shared" si="65"/>
        <v>164</v>
      </c>
      <c r="E177" s="260">
        <f t="shared" ca="1" si="5"/>
        <v>-1</v>
      </c>
      <c r="F177" s="18"/>
      <c r="G177" s="18"/>
      <c r="H177" s="18"/>
      <c r="I177" s="18"/>
      <c r="J177" s="18"/>
      <c r="K177" s="21"/>
      <c r="M177" s="222" t="str">
        <f t="shared" si="48"/>
        <v>000000</v>
      </c>
      <c r="N177" s="222">
        <f t="shared" si="49"/>
        <v>0</v>
      </c>
      <c r="O177" s="222" t="b">
        <f t="shared" si="50"/>
        <v>1</v>
      </c>
      <c r="P177" s="222" t="b">
        <f t="shared" si="51"/>
        <v>1</v>
      </c>
      <c r="Q177" s="222" t="b">
        <f t="shared" si="52"/>
        <v>1</v>
      </c>
      <c r="R177" s="222" t="b">
        <f t="shared" si="53"/>
        <v>1</v>
      </c>
      <c r="S177" s="222" t="b">
        <f t="shared" si="54"/>
        <v>1</v>
      </c>
      <c r="T177" s="222" t="b">
        <f t="shared" si="55"/>
        <v>1</v>
      </c>
      <c r="U177" s="222" t="b">
        <f t="shared" si="56"/>
        <v>0</v>
      </c>
      <c r="V177" s="167" t="e" cm="1">
        <f t="array" aca="1" ref="V177" ca="1">IFERROR(_xlfn.XLOOKUP(J177,INDIRECT(SUBSTITUTE(SUBSTITUTE(SUBSTITUTE(I177,"/","_"),"-","Y")," ","X")),INDIRECT(SUBSTITUTE(SUBSTITUTE(SUBSTITUTE(I177,"/","_"),"-","Y")," ","X"))),_xlfn.XLOOKUP(J177,INDIRECT(SUBSTITUTE(SUBSTITUTE(SUBSTITUTE(I177,"/","_"),"-","Y")," ","X")),INDIRECT(SUBSTITUTE(SUBSTITUTE(SUBSTITUTE(I177,"/","_"),"-","Y")," ","X"))))</f>
        <v>#REF!</v>
      </c>
      <c r="W177" s="222">
        <f t="shared" ca="1" si="45"/>
        <v>-1</v>
      </c>
      <c r="X177" s="167" t="e">
        <f t="shared" ca="1" si="57"/>
        <v>#REF!</v>
      </c>
      <c r="Y177" s="167" t="str">
        <f t="shared" si="58"/>
        <v/>
      </c>
      <c r="Z177" s="167" t="str">
        <f t="shared" ca="1" si="46"/>
        <v/>
      </c>
      <c r="AA177" s="167" t="str">
        <f t="shared" ca="1" si="59"/>
        <v/>
      </c>
      <c r="AB177" s="223" t="b">
        <f t="shared" si="60"/>
        <v>1</v>
      </c>
      <c r="AC177" s="223" t="b">
        <f t="shared" si="61"/>
        <v>1</v>
      </c>
      <c r="AD177" s="223" t="b">
        <f t="shared" si="62"/>
        <v>1</v>
      </c>
      <c r="AE177" s="223" t="b">
        <f t="shared" si="63"/>
        <v>1</v>
      </c>
      <c r="AF177" s="252" t="str">
        <f t="shared" ca="1" si="64"/>
        <v/>
      </c>
      <c r="AG177" s="420"/>
    </row>
    <row r="178" spans="1:33" x14ac:dyDescent="0.3">
      <c r="A178" s="260">
        <f t="shared" ca="1" si="47"/>
        <v>-1</v>
      </c>
      <c r="B178" s="261" t="str" cm="1">
        <f t="array" ref="B178">IF(NOT(ISNA(_xlfn.XLOOKUP(I178,T11_AusBerSort,T11_AusBerSort))),"A",IF(NOT(ISNA(VLOOKUP(I178,T11_EinBerSort,T11_EinBerSort))),"E",""))</f>
        <v/>
      </c>
      <c r="C178" s="265" t="s">
        <v>191</v>
      </c>
      <c r="D178" s="262">
        <f t="shared" si="65"/>
        <v>165</v>
      </c>
      <c r="E178" s="260">
        <f t="shared" ca="1" si="5"/>
        <v>-1</v>
      </c>
      <c r="F178" s="18"/>
      <c r="G178" s="18"/>
      <c r="H178" s="18"/>
      <c r="I178" s="18"/>
      <c r="J178" s="18"/>
      <c r="K178" s="21"/>
      <c r="M178" s="222" t="str">
        <f t="shared" si="48"/>
        <v>000000</v>
      </c>
      <c r="N178" s="222">
        <f t="shared" si="49"/>
        <v>0</v>
      </c>
      <c r="O178" s="222" t="b">
        <f t="shared" si="50"/>
        <v>1</v>
      </c>
      <c r="P178" s="222" t="b">
        <f t="shared" si="51"/>
        <v>1</v>
      </c>
      <c r="Q178" s="222" t="b">
        <f t="shared" si="52"/>
        <v>1</v>
      </c>
      <c r="R178" s="222" t="b">
        <f t="shared" si="53"/>
        <v>1</v>
      </c>
      <c r="S178" s="222" t="b">
        <f t="shared" si="54"/>
        <v>1</v>
      </c>
      <c r="T178" s="222" t="b">
        <f t="shared" si="55"/>
        <v>1</v>
      </c>
      <c r="U178" s="222" t="b">
        <f t="shared" si="56"/>
        <v>0</v>
      </c>
      <c r="V178" s="167" t="e" cm="1">
        <f t="array" aca="1" ref="V178" ca="1">IFERROR(_xlfn.XLOOKUP(J178,INDIRECT(SUBSTITUTE(SUBSTITUTE(SUBSTITUTE(I178,"/","_"),"-","Y")," ","X")),INDIRECT(SUBSTITUTE(SUBSTITUTE(SUBSTITUTE(I178,"/","_"),"-","Y")," ","X"))),_xlfn.XLOOKUP(J178,INDIRECT(SUBSTITUTE(SUBSTITUTE(SUBSTITUTE(I178,"/","_"),"-","Y")," ","X")),INDIRECT(SUBSTITUTE(SUBSTITUTE(SUBSTITUTE(I178,"/","_"),"-","Y")," ","X"))))</f>
        <v>#REF!</v>
      </c>
      <c r="W178" s="222">
        <f t="shared" ca="1" si="45"/>
        <v>-1</v>
      </c>
      <c r="X178" s="167" t="e">
        <f t="shared" ca="1" si="57"/>
        <v>#REF!</v>
      </c>
      <c r="Y178" s="167" t="str">
        <f t="shared" si="58"/>
        <v/>
      </c>
      <c r="Z178" s="167" t="str">
        <f t="shared" ca="1" si="46"/>
        <v/>
      </c>
      <c r="AA178" s="167" t="str">
        <f t="shared" ca="1" si="59"/>
        <v/>
      </c>
      <c r="AB178" s="223" t="b">
        <f t="shared" si="60"/>
        <v>1</v>
      </c>
      <c r="AC178" s="223" t="b">
        <f t="shared" si="61"/>
        <v>1</v>
      </c>
      <c r="AD178" s="223" t="b">
        <f t="shared" si="62"/>
        <v>1</v>
      </c>
      <c r="AE178" s="223" t="b">
        <f t="shared" si="63"/>
        <v>1</v>
      </c>
      <c r="AF178" s="252" t="str">
        <f t="shared" ca="1" si="64"/>
        <v/>
      </c>
      <c r="AG178" s="420"/>
    </row>
    <row r="179" spans="1:33" x14ac:dyDescent="0.3">
      <c r="A179" s="260">
        <f t="shared" ca="1" si="47"/>
        <v>-1</v>
      </c>
      <c r="B179" s="261" t="str" cm="1">
        <f t="array" ref="B179">IF(NOT(ISNA(_xlfn.XLOOKUP(I179,T11_AusBerSort,T11_AusBerSort))),"A",IF(NOT(ISNA(VLOOKUP(I179,T11_EinBerSort,T11_EinBerSort))),"E",""))</f>
        <v/>
      </c>
      <c r="C179" s="265" t="s">
        <v>191</v>
      </c>
      <c r="D179" s="262">
        <f t="shared" si="65"/>
        <v>166</v>
      </c>
      <c r="E179" s="260">
        <f t="shared" ca="1" si="5"/>
        <v>-1</v>
      </c>
      <c r="F179" s="18"/>
      <c r="G179" s="18"/>
      <c r="H179" s="18"/>
      <c r="I179" s="18"/>
      <c r="J179" s="18"/>
      <c r="K179" s="21"/>
      <c r="M179" s="222" t="str">
        <f t="shared" si="48"/>
        <v>000000</v>
      </c>
      <c r="N179" s="222">
        <f t="shared" si="49"/>
        <v>0</v>
      </c>
      <c r="O179" s="222" t="b">
        <f t="shared" si="50"/>
        <v>1</v>
      </c>
      <c r="P179" s="222" t="b">
        <f t="shared" si="51"/>
        <v>1</v>
      </c>
      <c r="Q179" s="222" t="b">
        <f t="shared" si="52"/>
        <v>1</v>
      </c>
      <c r="R179" s="222" t="b">
        <f t="shared" si="53"/>
        <v>1</v>
      </c>
      <c r="S179" s="222" t="b">
        <f t="shared" si="54"/>
        <v>1</v>
      </c>
      <c r="T179" s="222" t="b">
        <f t="shared" si="55"/>
        <v>1</v>
      </c>
      <c r="U179" s="222" t="b">
        <f t="shared" si="56"/>
        <v>0</v>
      </c>
      <c r="V179" s="167" t="e" cm="1">
        <f t="array" aca="1" ref="V179" ca="1">IFERROR(_xlfn.XLOOKUP(J179,INDIRECT(SUBSTITUTE(SUBSTITUTE(SUBSTITUTE(I179,"/","_"),"-","Y")," ","X")),INDIRECT(SUBSTITUTE(SUBSTITUTE(SUBSTITUTE(I179,"/","_"),"-","Y")," ","X"))),_xlfn.XLOOKUP(J179,INDIRECT(SUBSTITUTE(SUBSTITUTE(SUBSTITUTE(I179,"/","_"),"-","Y")," ","X")),INDIRECT(SUBSTITUTE(SUBSTITUTE(SUBSTITUTE(I179,"/","_"),"-","Y")," ","X"))))</f>
        <v>#REF!</v>
      </c>
      <c r="W179" s="222">
        <f t="shared" ca="1" si="45"/>
        <v>-1</v>
      </c>
      <c r="X179" s="167" t="e">
        <f t="shared" ca="1" si="57"/>
        <v>#REF!</v>
      </c>
      <c r="Y179" s="167" t="str">
        <f t="shared" si="58"/>
        <v/>
      </c>
      <c r="Z179" s="167" t="str">
        <f t="shared" ca="1" si="46"/>
        <v/>
      </c>
      <c r="AA179" s="167" t="str">
        <f t="shared" ca="1" si="59"/>
        <v/>
      </c>
      <c r="AB179" s="223" t="b">
        <f t="shared" si="60"/>
        <v>1</v>
      </c>
      <c r="AC179" s="223" t="b">
        <f t="shared" si="61"/>
        <v>1</v>
      </c>
      <c r="AD179" s="223" t="b">
        <f t="shared" si="62"/>
        <v>1</v>
      </c>
      <c r="AE179" s="223" t="b">
        <f t="shared" si="63"/>
        <v>1</v>
      </c>
      <c r="AF179" s="252" t="str">
        <f t="shared" ca="1" si="64"/>
        <v/>
      </c>
      <c r="AG179" s="420"/>
    </row>
    <row r="180" spans="1:33" x14ac:dyDescent="0.3">
      <c r="A180" s="260">
        <f t="shared" ca="1" si="47"/>
        <v>-1</v>
      </c>
      <c r="B180" s="261" t="str" cm="1">
        <f t="array" ref="B180">IF(NOT(ISNA(_xlfn.XLOOKUP(I180,T11_AusBerSort,T11_AusBerSort))),"A",IF(NOT(ISNA(VLOOKUP(I180,T11_EinBerSort,T11_EinBerSort))),"E",""))</f>
        <v/>
      </c>
      <c r="C180" s="265" t="s">
        <v>191</v>
      </c>
      <c r="D180" s="262">
        <f t="shared" si="65"/>
        <v>167</v>
      </c>
      <c r="E180" s="260">
        <f t="shared" ca="1" si="5"/>
        <v>-1</v>
      </c>
      <c r="F180" s="18"/>
      <c r="G180" s="18"/>
      <c r="H180" s="18"/>
      <c r="I180" s="18"/>
      <c r="J180" s="18"/>
      <c r="K180" s="21"/>
      <c r="M180" s="222" t="str">
        <f t="shared" si="48"/>
        <v>000000</v>
      </c>
      <c r="N180" s="222">
        <f t="shared" si="49"/>
        <v>0</v>
      </c>
      <c r="O180" s="222" t="b">
        <f t="shared" si="50"/>
        <v>1</v>
      </c>
      <c r="P180" s="222" t="b">
        <f t="shared" si="51"/>
        <v>1</v>
      </c>
      <c r="Q180" s="222" t="b">
        <f t="shared" si="52"/>
        <v>1</v>
      </c>
      <c r="R180" s="222" t="b">
        <f t="shared" si="53"/>
        <v>1</v>
      </c>
      <c r="S180" s="222" t="b">
        <f t="shared" si="54"/>
        <v>1</v>
      </c>
      <c r="T180" s="222" t="b">
        <f t="shared" si="55"/>
        <v>1</v>
      </c>
      <c r="U180" s="222" t="b">
        <f t="shared" si="56"/>
        <v>0</v>
      </c>
      <c r="V180" s="167" t="e" cm="1">
        <f t="array" aca="1" ref="V180" ca="1">IFERROR(_xlfn.XLOOKUP(J180,INDIRECT(SUBSTITUTE(SUBSTITUTE(SUBSTITUTE(I180,"/","_"),"-","Y")," ","X")),INDIRECT(SUBSTITUTE(SUBSTITUTE(SUBSTITUTE(I180,"/","_"),"-","Y")," ","X"))),_xlfn.XLOOKUP(J180,INDIRECT(SUBSTITUTE(SUBSTITUTE(SUBSTITUTE(I180,"/","_"),"-","Y")," ","X")),INDIRECT(SUBSTITUTE(SUBSTITUTE(SUBSTITUTE(I180,"/","_"),"-","Y")," ","X"))))</f>
        <v>#REF!</v>
      </c>
      <c r="W180" s="222">
        <f t="shared" ca="1" si="45"/>
        <v>-1</v>
      </c>
      <c r="X180" s="167" t="e">
        <f t="shared" ca="1" si="57"/>
        <v>#REF!</v>
      </c>
      <c r="Y180" s="167" t="str">
        <f t="shared" si="58"/>
        <v/>
      </c>
      <c r="Z180" s="167" t="str">
        <f t="shared" ca="1" si="46"/>
        <v/>
      </c>
      <c r="AA180" s="167" t="str">
        <f t="shared" ca="1" si="59"/>
        <v/>
      </c>
      <c r="AB180" s="223" t="b">
        <f t="shared" si="60"/>
        <v>1</v>
      </c>
      <c r="AC180" s="223" t="b">
        <f t="shared" si="61"/>
        <v>1</v>
      </c>
      <c r="AD180" s="223" t="b">
        <f t="shared" si="62"/>
        <v>1</v>
      </c>
      <c r="AE180" s="223" t="b">
        <f t="shared" si="63"/>
        <v>1</v>
      </c>
      <c r="AF180" s="252" t="str">
        <f t="shared" ca="1" si="64"/>
        <v/>
      </c>
      <c r="AG180" s="420"/>
    </row>
    <row r="181" spans="1:33" x14ac:dyDescent="0.3">
      <c r="A181" s="260">
        <f t="shared" ca="1" si="47"/>
        <v>-1</v>
      </c>
      <c r="B181" s="261" t="str" cm="1">
        <f t="array" ref="B181">IF(NOT(ISNA(_xlfn.XLOOKUP(I181,T11_AusBerSort,T11_AusBerSort))),"A",IF(NOT(ISNA(VLOOKUP(I181,T11_EinBerSort,T11_EinBerSort))),"E",""))</f>
        <v/>
      </c>
      <c r="C181" s="265" t="s">
        <v>191</v>
      </c>
      <c r="D181" s="262">
        <f t="shared" si="65"/>
        <v>168</v>
      </c>
      <c r="E181" s="260">
        <f t="shared" ca="1" si="5"/>
        <v>-1</v>
      </c>
      <c r="F181" s="18"/>
      <c r="G181" s="18"/>
      <c r="H181" s="18"/>
      <c r="I181" s="18"/>
      <c r="J181" s="18"/>
      <c r="K181" s="21"/>
      <c r="M181" s="222" t="str">
        <f t="shared" si="48"/>
        <v>000000</v>
      </c>
      <c r="N181" s="222">
        <f t="shared" si="49"/>
        <v>0</v>
      </c>
      <c r="O181" s="222" t="b">
        <f t="shared" si="50"/>
        <v>1</v>
      </c>
      <c r="P181" s="222" t="b">
        <f t="shared" si="51"/>
        <v>1</v>
      </c>
      <c r="Q181" s="222" t="b">
        <f t="shared" si="52"/>
        <v>1</v>
      </c>
      <c r="R181" s="222" t="b">
        <f t="shared" si="53"/>
        <v>1</v>
      </c>
      <c r="S181" s="222" t="b">
        <f t="shared" si="54"/>
        <v>1</v>
      </c>
      <c r="T181" s="222" t="b">
        <f t="shared" si="55"/>
        <v>1</v>
      </c>
      <c r="U181" s="222" t="b">
        <f t="shared" si="56"/>
        <v>0</v>
      </c>
      <c r="V181" s="167" t="e" cm="1">
        <f t="array" aca="1" ref="V181" ca="1">IFERROR(_xlfn.XLOOKUP(J181,INDIRECT(SUBSTITUTE(SUBSTITUTE(SUBSTITUTE(I181,"/","_"),"-","Y")," ","X")),INDIRECT(SUBSTITUTE(SUBSTITUTE(SUBSTITUTE(I181,"/","_"),"-","Y")," ","X"))),_xlfn.XLOOKUP(J181,INDIRECT(SUBSTITUTE(SUBSTITUTE(SUBSTITUTE(I181,"/","_"),"-","Y")," ","X")),INDIRECT(SUBSTITUTE(SUBSTITUTE(SUBSTITUTE(I181,"/","_"),"-","Y")," ","X"))))</f>
        <v>#REF!</v>
      </c>
      <c r="W181" s="222">
        <f t="shared" ca="1" si="45"/>
        <v>-1</v>
      </c>
      <c r="X181" s="167" t="e">
        <f t="shared" ca="1" si="57"/>
        <v>#REF!</v>
      </c>
      <c r="Y181" s="167" t="str">
        <f t="shared" si="58"/>
        <v/>
      </c>
      <c r="Z181" s="167" t="str">
        <f t="shared" ca="1" si="46"/>
        <v/>
      </c>
      <c r="AA181" s="167" t="str">
        <f t="shared" ca="1" si="59"/>
        <v/>
      </c>
      <c r="AB181" s="223" t="b">
        <f t="shared" si="60"/>
        <v>1</v>
      </c>
      <c r="AC181" s="223" t="b">
        <f t="shared" si="61"/>
        <v>1</v>
      </c>
      <c r="AD181" s="223" t="b">
        <f t="shared" si="62"/>
        <v>1</v>
      </c>
      <c r="AE181" s="223" t="b">
        <f t="shared" si="63"/>
        <v>1</v>
      </c>
      <c r="AF181" s="252" t="str">
        <f t="shared" ca="1" si="64"/>
        <v/>
      </c>
      <c r="AG181" s="420"/>
    </row>
    <row r="182" spans="1:33" x14ac:dyDescent="0.3">
      <c r="A182" s="260">
        <f t="shared" ca="1" si="47"/>
        <v>-1</v>
      </c>
      <c r="B182" s="261" t="str" cm="1">
        <f t="array" ref="B182">IF(NOT(ISNA(_xlfn.XLOOKUP(I182,T11_AusBerSort,T11_AusBerSort))),"A",IF(NOT(ISNA(VLOOKUP(I182,T11_EinBerSort,T11_EinBerSort))),"E",""))</f>
        <v/>
      </c>
      <c r="C182" s="265" t="s">
        <v>191</v>
      </c>
      <c r="D182" s="262">
        <f t="shared" si="65"/>
        <v>169</v>
      </c>
      <c r="E182" s="260">
        <f t="shared" ca="1" si="5"/>
        <v>-1</v>
      </c>
      <c r="F182" s="18"/>
      <c r="G182" s="18"/>
      <c r="H182" s="18"/>
      <c r="I182" s="18"/>
      <c r="J182" s="18"/>
      <c r="K182" s="21"/>
      <c r="M182" s="222" t="str">
        <f t="shared" si="48"/>
        <v>000000</v>
      </c>
      <c r="N182" s="222">
        <f t="shared" si="49"/>
        <v>0</v>
      </c>
      <c r="O182" s="222" t="b">
        <f t="shared" si="50"/>
        <v>1</v>
      </c>
      <c r="P182" s="222" t="b">
        <f t="shared" si="51"/>
        <v>1</v>
      </c>
      <c r="Q182" s="222" t="b">
        <f t="shared" si="52"/>
        <v>1</v>
      </c>
      <c r="R182" s="222" t="b">
        <f t="shared" si="53"/>
        <v>1</v>
      </c>
      <c r="S182" s="222" t="b">
        <f t="shared" si="54"/>
        <v>1</v>
      </c>
      <c r="T182" s="222" t="b">
        <f t="shared" si="55"/>
        <v>1</v>
      </c>
      <c r="U182" s="222" t="b">
        <f t="shared" si="56"/>
        <v>0</v>
      </c>
      <c r="V182" s="167" t="e" cm="1">
        <f t="array" aca="1" ref="V182" ca="1">IFERROR(_xlfn.XLOOKUP(J182,INDIRECT(SUBSTITUTE(SUBSTITUTE(SUBSTITUTE(I182,"/","_"),"-","Y")," ","X")),INDIRECT(SUBSTITUTE(SUBSTITUTE(SUBSTITUTE(I182,"/","_"),"-","Y")," ","X"))),_xlfn.XLOOKUP(J182,INDIRECT(SUBSTITUTE(SUBSTITUTE(SUBSTITUTE(I182,"/","_"),"-","Y")," ","X")),INDIRECT(SUBSTITUTE(SUBSTITUTE(SUBSTITUTE(I182,"/","_"),"-","Y")," ","X"))))</f>
        <v>#REF!</v>
      </c>
      <c r="W182" s="222">
        <f t="shared" ca="1" si="45"/>
        <v>-1</v>
      </c>
      <c r="X182" s="167" t="e">
        <f t="shared" ca="1" si="57"/>
        <v>#REF!</v>
      </c>
      <c r="Y182" s="167" t="str">
        <f t="shared" si="58"/>
        <v/>
      </c>
      <c r="Z182" s="167" t="str">
        <f t="shared" ca="1" si="46"/>
        <v/>
      </c>
      <c r="AA182" s="167" t="str">
        <f t="shared" ca="1" si="59"/>
        <v/>
      </c>
      <c r="AB182" s="223" t="b">
        <f t="shared" si="60"/>
        <v>1</v>
      </c>
      <c r="AC182" s="223" t="b">
        <f t="shared" si="61"/>
        <v>1</v>
      </c>
      <c r="AD182" s="223" t="b">
        <f t="shared" si="62"/>
        <v>1</v>
      </c>
      <c r="AE182" s="223" t="b">
        <f t="shared" si="63"/>
        <v>1</v>
      </c>
      <c r="AF182" s="252" t="str">
        <f t="shared" ca="1" si="64"/>
        <v/>
      </c>
      <c r="AG182" s="420"/>
    </row>
    <row r="183" spans="1:33" x14ac:dyDescent="0.3">
      <c r="A183" s="260">
        <f t="shared" ca="1" si="47"/>
        <v>-1</v>
      </c>
      <c r="B183" s="261" t="str" cm="1">
        <f t="array" ref="B183">IF(NOT(ISNA(_xlfn.XLOOKUP(I183,T11_AusBerSort,T11_AusBerSort))),"A",IF(NOT(ISNA(VLOOKUP(I183,T11_EinBerSort,T11_EinBerSort))),"E",""))</f>
        <v/>
      </c>
      <c r="C183" s="265" t="s">
        <v>191</v>
      </c>
      <c r="D183" s="262">
        <f t="shared" si="65"/>
        <v>170</v>
      </c>
      <c r="E183" s="260">
        <f t="shared" ca="1" si="5"/>
        <v>-1</v>
      </c>
      <c r="F183" s="18"/>
      <c r="G183" s="18"/>
      <c r="H183" s="18"/>
      <c r="I183" s="18"/>
      <c r="J183" s="18"/>
      <c r="K183" s="21"/>
      <c r="M183" s="222" t="str">
        <f t="shared" si="48"/>
        <v>000000</v>
      </c>
      <c r="N183" s="222">
        <f t="shared" si="49"/>
        <v>0</v>
      </c>
      <c r="O183" s="222" t="b">
        <f t="shared" si="50"/>
        <v>1</v>
      </c>
      <c r="P183" s="222" t="b">
        <f t="shared" si="51"/>
        <v>1</v>
      </c>
      <c r="Q183" s="222" t="b">
        <f t="shared" si="52"/>
        <v>1</v>
      </c>
      <c r="R183" s="222" t="b">
        <f t="shared" si="53"/>
        <v>1</v>
      </c>
      <c r="S183" s="222" t="b">
        <f t="shared" si="54"/>
        <v>1</v>
      </c>
      <c r="T183" s="222" t="b">
        <f t="shared" si="55"/>
        <v>1</v>
      </c>
      <c r="U183" s="222" t="b">
        <f t="shared" si="56"/>
        <v>0</v>
      </c>
      <c r="V183" s="167" t="e" cm="1">
        <f t="array" aca="1" ref="V183" ca="1">IFERROR(_xlfn.XLOOKUP(J183,INDIRECT(SUBSTITUTE(SUBSTITUTE(SUBSTITUTE(I183,"/","_"),"-","Y")," ","X")),INDIRECT(SUBSTITUTE(SUBSTITUTE(SUBSTITUTE(I183,"/","_"),"-","Y")," ","X"))),_xlfn.XLOOKUP(J183,INDIRECT(SUBSTITUTE(SUBSTITUTE(SUBSTITUTE(I183,"/","_"),"-","Y")," ","X")),INDIRECT(SUBSTITUTE(SUBSTITUTE(SUBSTITUTE(I183,"/","_"),"-","Y")," ","X"))))</f>
        <v>#REF!</v>
      </c>
      <c r="W183" s="222">
        <f t="shared" ca="1" si="45"/>
        <v>-1</v>
      </c>
      <c r="X183" s="167" t="e">
        <f t="shared" ca="1" si="57"/>
        <v>#REF!</v>
      </c>
      <c r="Y183" s="167" t="str">
        <f t="shared" si="58"/>
        <v/>
      </c>
      <c r="Z183" s="167" t="str">
        <f t="shared" ca="1" si="46"/>
        <v/>
      </c>
      <c r="AA183" s="167" t="str">
        <f t="shared" ca="1" si="59"/>
        <v/>
      </c>
      <c r="AB183" s="223" t="b">
        <f t="shared" si="60"/>
        <v>1</v>
      </c>
      <c r="AC183" s="223" t="b">
        <f t="shared" si="61"/>
        <v>1</v>
      </c>
      <c r="AD183" s="223" t="b">
        <f t="shared" si="62"/>
        <v>1</v>
      </c>
      <c r="AE183" s="223" t="b">
        <f t="shared" si="63"/>
        <v>1</v>
      </c>
      <c r="AF183" s="252" t="str">
        <f t="shared" ca="1" si="64"/>
        <v/>
      </c>
      <c r="AG183" s="420"/>
    </row>
    <row r="184" spans="1:33" x14ac:dyDescent="0.3">
      <c r="A184" s="260">
        <f t="shared" ca="1" si="47"/>
        <v>-1</v>
      </c>
      <c r="B184" s="261" t="str" cm="1">
        <f t="array" ref="B184">IF(NOT(ISNA(_xlfn.XLOOKUP(I184,T11_AusBerSort,T11_AusBerSort))),"A",IF(NOT(ISNA(VLOOKUP(I184,T11_EinBerSort,T11_EinBerSort))),"E",""))</f>
        <v/>
      </c>
      <c r="C184" s="265" t="s">
        <v>191</v>
      </c>
      <c r="D184" s="262">
        <f t="shared" si="65"/>
        <v>171</v>
      </c>
      <c r="E184" s="260">
        <f t="shared" ca="1" si="5"/>
        <v>-1</v>
      </c>
      <c r="F184" s="18"/>
      <c r="G184" s="18"/>
      <c r="H184" s="18"/>
      <c r="I184" s="18"/>
      <c r="J184" s="18"/>
      <c r="K184" s="21"/>
      <c r="M184" s="222" t="str">
        <f t="shared" si="48"/>
        <v>000000</v>
      </c>
      <c r="N184" s="222">
        <f t="shared" si="49"/>
        <v>0</v>
      </c>
      <c r="O184" s="222" t="b">
        <f t="shared" si="50"/>
        <v>1</v>
      </c>
      <c r="P184" s="222" t="b">
        <f t="shared" si="51"/>
        <v>1</v>
      </c>
      <c r="Q184" s="222" t="b">
        <f t="shared" si="52"/>
        <v>1</v>
      </c>
      <c r="R184" s="222" t="b">
        <f t="shared" si="53"/>
        <v>1</v>
      </c>
      <c r="S184" s="222" t="b">
        <f t="shared" si="54"/>
        <v>1</v>
      </c>
      <c r="T184" s="222" t="b">
        <f t="shared" si="55"/>
        <v>1</v>
      </c>
      <c r="U184" s="222" t="b">
        <f t="shared" si="56"/>
        <v>0</v>
      </c>
      <c r="V184" s="167" t="e" cm="1">
        <f t="array" aca="1" ref="V184" ca="1">IFERROR(_xlfn.XLOOKUP(J184,INDIRECT(SUBSTITUTE(SUBSTITUTE(SUBSTITUTE(I184,"/","_"),"-","Y")," ","X")),INDIRECT(SUBSTITUTE(SUBSTITUTE(SUBSTITUTE(I184,"/","_"),"-","Y")," ","X"))),_xlfn.XLOOKUP(J184,INDIRECT(SUBSTITUTE(SUBSTITUTE(SUBSTITUTE(I184,"/","_"),"-","Y")," ","X")),INDIRECT(SUBSTITUTE(SUBSTITUTE(SUBSTITUTE(I184,"/","_"),"-","Y")," ","X"))))</f>
        <v>#REF!</v>
      </c>
      <c r="W184" s="222">
        <f t="shared" ca="1" si="45"/>
        <v>-1</v>
      </c>
      <c r="X184" s="167" t="e">
        <f t="shared" ca="1" si="57"/>
        <v>#REF!</v>
      </c>
      <c r="Y184" s="167" t="str">
        <f t="shared" si="58"/>
        <v/>
      </c>
      <c r="Z184" s="167" t="str">
        <f t="shared" ca="1" si="46"/>
        <v/>
      </c>
      <c r="AA184" s="167" t="str">
        <f t="shared" ca="1" si="59"/>
        <v/>
      </c>
      <c r="AB184" s="223" t="b">
        <f t="shared" si="60"/>
        <v>1</v>
      </c>
      <c r="AC184" s="223" t="b">
        <f t="shared" si="61"/>
        <v>1</v>
      </c>
      <c r="AD184" s="223" t="b">
        <f t="shared" si="62"/>
        <v>1</v>
      </c>
      <c r="AE184" s="223" t="b">
        <f t="shared" si="63"/>
        <v>1</v>
      </c>
      <c r="AF184" s="252" t="str">
        <f t="shared" ca="1" si="64"/>
        <v/>
      </c>
      <c r="AG184" s="420"/>
    </row>
    <row r="185" spans="1:33" x14ac:dyDescent="0.3">
      <c r="A185" s="260">
        <f t="shared" ca="1" si="47"/>
        <v>-1</v>
      </c>
      <c r="B185" s="261" t="str" cm="1">
        <f t="array" ref="B185">IF(NOT(ISNA(_xlfn.XLOOKUP(I185,T11_AusBerSort,T11_AusBerSort))),"A",IF(NOT(ISNA(VLOOKUP(I185,T11_EinBerSort,T11_EinBerSort))),"E",""))</f>
        <v/>
      </c>
      <c r="C185" s="265" t="s">
        <v>191</v>
      </c>
      <c r="D185" s="262">
        <f t="shared" si="65"/>
        <v>172</v>
      </c>
      <c r="E185" s="260">
        <f t="shared" ca="1" si="5"/>
        <v>-1</v>
      </c>
      <c r="F185" s="18"/>
      <c r="G185" s="18"/>
      <c r="H185" s="18"/>
      <c r="I185" s="18"/>
      <c r="J185" s="18"/>
      <c r="K185" s="21"/>
      <c r="M185" s="222" t="str">
        <f t="shared" si="48"/>
        <v>000000</v>
      </c>
      <c r="N185" s="222">
        <f t="shared" si="49"/>
        <v>0</v>
      </c>
      <c r="O185" s="222" t="b">
        <f t="shared" si="50"/>
        <v>1</v>
      </c>
      <c r="P185" s="222" t="b">
        <f t="shared" si="51"/>
        <v>1</v>
      </c>
      <c r="Q185" s="222" t="b">
        <f t="shared" si="52"/>
        <v>1</v>
      </c>
      <c r="R185" s="222" t="b">
        <f t="shared" si="53"/>
        <v>1</v>
      </c>
      <c r="S185" s="222" t="b">
        <f t="shared" si="54"/>
        <v>1</v>
      </c>
      <c r="T185" s="222" t="b">
        <f t="shared" si="55"/>
        <v>1</v>
      </c>
      <c r="U185" s="222" t="b">
        <f t="shared" si="56"/>
        <v>0</v>
      </c>
      <c r="V185" s="167" t="e" cm="1">
        <f t="array" aca="1" ref="V185" ca="1">IFERROR(_xlfn.XLOOKUP(J185,INDIRECT(SUBSTITUTE(SUBSTITUTE(SUBSTITUTE(I185,"/","_"),"-","Y")," ","X")),INDIRECT(SUBSTITUTE(SUBSTITUTE(SUBSTITUTE(I185,"/","_"),"-","Y")," ","X"))),_xlfn.XLOOKUP(J185,INDIRECT(SUBSTITUTE(SUBSTITUTE(SUBSTITUTE(I185,"/","_"),"-","Y")," ","X")),INDIRECT(SUBSTITUTE(SUBSTITUTE(SUBSTITUTE(I185,"/","_"),"-","Y")," ","X"))))</f>
        <v>#REF!</v>
      </c>
      <c r="W185" s="222">
        <f t="shared" ca="1" si="45"/>
        <v>-1</v>
      </c>
      <c r="X185" s="167" t="e">
        <f t="shared" ca="1" si="57"/>
        <v>#REF!</v>
      </c>
      <c r="Y185" s="167" t="str">
        <f t="shared" si="58"/>
        <v/>
      </c>
      <c r="Z185" s="167" t="str">
        <f t="shared" ca="1" si="46"/>
        <v/>
      </c>
      <c r="AA185" s="167" t="str">
        <f t="shared" ca="1" si="59"/>
        <v/>
      </c>
      <c r="AB185" s="223" t="b">
        <f t="shared" si="60"/>
        <v>1</v>
      </c>
      <c r="AC185" s="223" t="b">
        <f t="shared" si="61"/>
        <v>1</v>
      </c>
      <c r="AD185" s="223" t="b">
        <f t="shared" si="62"/>
        <v>1</v>
      </c>
      <c r="AE185" s="223" t="b">
        <f t="shared" si="63"/>
        <v>1</v>
      </c>
      <c r="AF185" s="252" t="str">
        <f t="shared" ca="1" si="64"/>
        <v/>
      </c>
      <c r="AG185" s="420"/>
    </row>
    <row r="186" spans="1:33" x14ac:dyDescent="0.3">
      <c r="A186" s="260">
        <f t="shared" ca="1" si="47"/>
        <v>-1</v>
      </c>
      <c r="B186" s="261" t="str" cm="1">
        <f t="array" ref="B186">IF(NOT(ISNA(_xlfn.XLOOKUP(I186,T11_AusBerSort,T11_AusBerSort))),"A",IF(NOT(ISNA(VLOOKUP(I186,T11_EinBerSort,T11_EinBerSort))),"E",""))</f>
        <v/>
      </c>
      <c r="C186" s="265" t="s">
        <v>191</v>
      </c>
      <c r="D186" s="262">
        <f t="shared" si="65"/>
        <v>173</v>
      </c>
      <c r="E186" s="260">
        <f t="shared" ca="1" si="5"/>
        <v>-1</v>
      </c>
      <c r="F186" s="18"/>
      <c r="G186" s="18"/>
      <c r="H186" s="18"/>
      <c r="I186" s="18"/>
      <c r="J186" s="18"/>
      <c r="K186" s="21"/>
      <c r="M186" s="222" t="str">
        <f t="shared" si="48"/>
        <v>000000</v>
      </c>
      <c r="N186" s="222">
        <f t="shared" si="49"/>
        <v>0</v>
      </c>
      <c r="O186" s="222" t="b">
        <f t="shared" si="50"/>
        <v>1</v>
      </c>
      <c r="P186" s="222" t="b">
        <f t="shared" si="51"/>
        <v>1</v>
      </c>
      <c r="Q186" s="222" t="b">
        <f t="shared" si="52"/>
        <v>1</v>
      </c>
      <c r="R186" s="222" t="b">
        <f t="shared" si="53"/>
        <v>1</v>
      </c>
      <c r="S186" s="222" t="b">
        <f t="shared" si="54"/>
        <v>1</v>
      </c>
      <c r="T186" s="222" t="b">
        <f t="shared" si="55"/>
        <v>1</v>
      </c>
      <c r="U186" s="222" t="b">
        <f t="shared" si="56"/>
        <v>0</v>
      </c>
      <c r="V186" s="167" t="e" cm="1">
        <f t="array" aca="1" ref="V186" ca="1">IFERROR(_xlfn.XLOOKUP(J186,INDIRECT(SUBSTITUTE(SUBSTITUTE(SUBSTITUTE(I186,"/","_"),"-","Y")," ","X")),INDIRECT(SUBSTITUTE(SUBSTITUTE(SUBSTITUTE(I186,"/","_"),"-","Y")," ","X"))),_xlfn.XLOOKUP(J186,INDIRECT(SUBSTITUTE(SUBSTITUTE(SUBSTITUTE(I186,"/","_"),"-","Y")," ","X")),INDIRECT(SUBSTITUTE(SUBSTITUTE(SUBSTITUTE(I186,"/","_"),"-","Y")," ","X"))))</f>
        <v>#REF!</v>
      </c>
      <c r="W186" s="222">
        <f t="shared" ca="1" si="45"/>
        <v>-1</v>
      </c>
      <c r="X186" s="167" t="e">
        <f t="shared" ca="1" si="57"/>
        <v>#REF!</v>
      </c>
      <c r="Y186" s="167" t="str">
        <f t="shared" si="58"/>
        <v/>
      </c>
      <c r="Z186" s="167" t="str">
        <f t="shared" ca="1" si="46"/>
        <v/>
      </c>
      <c r="AA186" s="167" t="str">
        <f t="shared" ca="1" si="59"/>
        <v/>
      </c>
      <c r="AB186" s="223" t="b">
        <f t="shared" si="60"/>
        <v>1</v>
      </c>
      <c r="AC186" s="223" t="b">
        <f t="shared" si="61"/>
        <v>1</v>
      </c>
      <c r="AD186" s="223" t="b">
        <f t="shared" si="62"/>
        <v>1</v>
      </c>
      <c r="AE186" s="223" t="b">
        <f t="shared" si="63"/>
        <v>1</v>
      </c>
      <c r="AF186" s="252" t="str">
        <f t="shared" ca="1" si="64"/>
        <v/>
      </c>
      <c r="AG186" s="420"/>
    </row>
    <row r="187" spans="1:33" x14ac:dyDescent="0.3">
      <c r="A187" s="260">
        <f t="shared" ca="1" si="47"/>
        <v>-1</v>
      </c>
      <c r="B187" s="261" t="str" cm="1">
        <f t="array" ref="B187">IF(NOT(ISNA(_xlfn.XLOOKUP(I187,T11_AusBerSort,T11_AusBerSort))),"A",IF(NOT(ISNA(VLOOKUP(I187,T11_EinBerSort,T11_EinBerSort))),"E",""))</f>
        <v/>
      </c>
      <c r="C187" s="265" t="s">
        <v>191</v>
      </c>
      <c r="D187" s="262">
        <f t="shared" si="65"/>
        <v>174</v>
      </c>
      <c r="E187" s="260">
        <f t="shared" ca="1" si="5"/>
        <v>-1</v>
      </c>
      <c r="F187" s="18"/>
      <c r="G187" s="18"/>
      <c r="H187" s="18"/>
      <c r="I187" s="18"/>
      <c r="J187" s="18"/>
      <c r="K187" s="21"/>
      <c r="M187" s="222" t="str">
        <f t="shared" si="48"/>
        <v>000000</v>
      </c>
      <c r="N187" s="222">
        <f t="shared" si="49"/>
        <v>0</v>
      </c>
      <c r="O187" s="222" t="b">
        <f t="shared" si="50"/>
        <v>1</v>
      </c>
      <c r="P187" s="222" t="b">
        <f t="shared" si="51"/>
        <v>1</v>
      </c>
      <c r="Q187" s="222" t="b">
        <f t="shared" si="52"/>
        <v>1</v>
      </c>
      <c r="R187" s="222" t="b">
        <f t="shared" si="53"/>
        <v>1</v>
      </c>
      <c r="S187" s="222" t="b">
        <f t="shared" si="54"/>
        <v>1</v>
      </c>
      <c r="T187" s="222" t="b">
        <f t="shared" si="55"/>
        <v>1</v>
      </c>
      <c r="U187" s="222" t="b">
        <f t="shared" si="56"/>
        <v>0</v>
      </c>
      <c r="V187" s="167" t="e" cm="1">
        <f t="array" aca="1" ref="V187" ca="1">IFERROR(_xlfn.XLOOKUP(J187,INDIRECT(SUBSTITUTE(SUBSTITUTE(SUBSTITUTE(I187,"/","_"),"-","Y")," ","X")),INDIRECT(SUBSTITUTE(SUBSTITUTE(SUBSTITUTE(I187,"/","_"),"-","Y")," ","X"))),_xlfn.XLOOKUP(J187,INDIRECT(SUBSTITUTE(SUBSTITUTE(SUBSTITUTE(I187,"/","_"),"-","Y")," ","X")),INDIRECT(SUBSTITUTE(SUBSTITUTE(SUBSTITUTE(I187,"/","_"),"-","Y")," ","X"))))</f>
        <v>#REF!</v>
      </c>
      <c r="W187" s="222">
        <f t="shared" ca="1" si="45"/>
        <v>-1</v>
      </c>
      <c r="X187" s="167" t="e">
        <f t="shared" ca="1" si="57"/>
        <v>#REF!</v>
      </c>
      <c r="Y187" s="167" t="str">
        <f t="shared" si="58"/>
        <v/>
      </c>
      <c r="Z187" s="167" t="str">
        <f t="shared" ca="1" si="46"/>
        <v/>
      </c>
      <c r="AA187" s="167" t="str">
        <f t="shared" ca="1" si="59"/>
        <v/>
      </c>
      <c r="AB187" s="223" t="b">
        <f t="shared" si="60"/>
        <v>1</v>
      </c>
      <c r="AC187" s="223" t="b">
        <f t="shared" si="61"/>
        <v>1</v>
      </c>
      <c r="AD187" s="223" t="b">
        <f t="shared" si="62"/>
        <v>1</v>
      </c>
      <c r="AE187" s="223" t="b">
        <f t="shared" si="63"/>
        <v>1</v>
      </c>
      <c r="AF187" s="252" t="str">
        <f t="shared" ca="1" si="64"/>
        <v/>
      </c>
      <c r="AG187" s="420"/>
    </row>
    <row r="188" spans="1:33" x14ac:dyDescent="0.3">
      <c r="A188" s="260">
        <f t="shared" ca="1" si="47"/>
        <v>-1</v>
      </c>
      <c r="B188" s="261" t="str" cm="1">
        <f t="array" ref="B188">IF(NOT(ISNA(_xlfn.XLOOKUP(I188,T11_AusBerSort,T11_AusBerSort))),"A",IF(NOT(ISNA(VLOOKUP(I188,T11_EinBerSort,T11_EinBerSort))),"E",""))</f>
        <v/>
      </c>
      <c r="C188" s="265" t="s">
        <v>191</v>
      </c>
      <c r="D188" s="262">
        <f t="shared" si="65"/>
        <v>175</v>
      </c>
      <c r="E188" s="260">
        <f t="shared" ca="1" si="5"/>
        <v>-1</v>
      </c>
      <c r="F188" s="18"/>
      <c r="G188" s="18"/>
      <c r="H188" s="18"/>
      <c r="I188" s="18"/>
      <c r="J188" s="18"/>
      <c r="K188" s="21"/>
      <c r="M188" s="222" t="str">
        <f t="shared" si="48"/>
        <v>000000</v>
      </c>
      <c r="N188" s="222">
        <f t="shared" si="49"/>
        <v>0</v>
      </c>
      <c r="O188" s="222" t="b">
        <f t="shared" si="50"/>
        <v>1</v>
      </c>
      <c r="P188" s="222" t="b">
        <f t="shared" si="51"/>
        <v>1</v>
      </c>
      <c r="Q188" s="222" t="b">
        <f t="shared" si="52"/>
        <v>1</v>
      </c>
      <c r="R188" s="222" t="b">
        <f t="shared" si="53"/>
        <v>1</v>
      </c>
      <c r="S188" s="222" t="b">
        <f t="shared" si="54"/>
        <v>1</v>
      </c>
      <c r="T188" s="222" t="b">
        <f t="shared" si="55"/>
        <v>1</v>
      </c>
      <c r="U188" s="222" t="b">
        <f t="shared" si="56"/>
        <v>0</v>
      </c>
      <c r="V188" s="167" t="e" cm="1">
        <f t="array" aca="1" ref="V188" ca="1">IFERROR(_xlfn.XLOOKUP(J188,INDIRECT(SUBSTITUTE(SUBSTITUTE(SUBSTITUTE(I188,"/","_"),"-","Y")," ","X")),INDIRECT(SUBSTITUTE(SUBSTITUTE(SUBSTITUTE(I188,"/","_"),"-","Y")," ","X"))),_xlfn.XLOOKUP(J188,INDIRECT(SUBSTITUTE(SUBSTITUTE(SUBSTITUTE(I188,"/","_"),"-","Y")," ","X")),INDIRECT(SUBSTITUTE(SUBSTITUTE(SUBSTITUTE(I188,"/","_"),"-","Y")," ","X"))))</f>
        <v>#REF!</v>
      </c>
      <c r="W188" s="222">
        <f t="shared" ca="1" si="45"/>
        <v>-1</v>
      </c>
      <c r="X188" s="167" t="e">
        <f t="shared" ca="1" si="57"/>
        <v>#REF!</v>
      </c>
      <c r="Y188" s="167" t="str">
        <f t="shared" si="58"/>
        <v/>
      </c>
      <c r="Z188" s="167" t="str">
        <f t="shared" ca="1" si="46"/>
        <v/>
      </c>
      <c r="AA188" s="167" t="str">
        <f t="shared" ca="1" si="59"/>
        <v/>
      </c>
      <c r="AB188" s="223" t="b">
        <f t="shared" si="60"/>
        <v>1</v>
      </c>
      <c r="AC188" s="223" t="b">
        <f t="shared" si="61"/>
        <v>1</v>
      </c>
      <c r="AD188" s="223" t="b">
        <f t="shared" si="62"/>
        <v>1</v>
      </c>
      <c r="AE188" s="223" t="b">
        <f t="shared" si="63"/>
        <v>1</v>
      </c>
      <c r="AF188" s="252" t="str">
        <f t="shared" ca="1" si="64"/>
        <v/>
      </c>
      <c r="AG188" s="420"/>
    </row>
    <row r="189" spans="1:33" x14ac:dyDescent="0.3">
      <c r="A189" s="260">
        <f t="shared" ca="1" si="47"/>
        <v>-1</v>
      </c>
      <c r="B189" s="261" t="str" cm="1">
        <f t="array" ref="B189">IF(NOT(ISNA(_xlfn.XLOOKUP(I189,T11_AusBerSort,T11_AusBerSort))),"A",IF(NOT(ISNA(VLOOKUP(I189,T11_EinBerSort,T11_EinBerSort))),"E",""))</f>
        <v/>
      </c>
      <c r="C189" s="265" t="s">
        <v>191</v>
      </c>
      <c r="D189" s="262">
        <f t="shared" si="65"/>
        <v>176</v>
      </c>
      <c r="E189" s="260">
        <f t="shared" ca="1" si="5"/>
        <v>-1</v>
      </c>
      <c r="F189" s="18"/>
      <c r="G189" s="18"/>
      <c r="H189" s="18"/>
      <c r="I189" s="18"/>
      <c r="J189" s="18"/>
      <c r="K189" s="21"/>
      <c r="M189" s="222" t="str">
        <f t="shared" si="48"/>
        <v>000000</v>
      </c>
      <c r="N189" s="222">
        <f t="shared" si="49"/>
        <v>0</v>
      </c>
      <c r="O189" s="222" t="b">
        <f t="shared" si="50"/>
        <v>1</v>
      </c>
      <c r="P189" s="222" t="b">
        <f t="shared" si="51"/>
        <v>1</v>
      </c>
      <c r="Q189" s="222" t="b">
        <f t="shared" si="52"/>
        <v>1</v>
      </c>
      <c r="R189" s="222" t="b">
        <f t="shared" si="53"/>
        <v>1</v>
      </c>
      <c r="S189" s="222" t="b">
        <f t="shared" si="54"/>
        <v>1</v>
      </c>
      <c r="T189" s="222" t="b">
        <f t="shared" si="55"/>
        <v>1</v>
      </c>
      <c r="U189" s="222" t="b">
        <f t="shared" si="56"/>
        <v>0</v>
      </c>
      <c r="V189" s="167" t="e" cm="1">
        <f t="array" aca="1" ref="V189" ca="1">IFERROR(_xlfn.XLOOKUP(J189,INDIRECT(SUBSTITUTE(SUBSTITUTE(SUBSTITUTE(I189,"/","_"),"-","Y")," ","X")),INDIRECT(SUBSTITUTE(SUBSTITUTE(SUBSTITUTE(I189,"/","_"),"-","Y")," ","X"))),_xlfn.XLOOKUP(J189,INDIRECT(SUBSTITUTE(SUBSTITUTE(SUBSTITUTE(I189,"/","_"),"-","Y")," ","X")),INDIRECT(SUBSTITUTE(SUBSTITUTE(SUBSTITUTE(I189,"/","_"),"-","Y")," ","X"))))</f>
        <v>#REF!</v>
      </c>
      <c r="W189" s="222">
        <f t="shared" ca="1" si="45"/>
        <v>-1</v>
      </c>
      <c r="X189" s="167" t="e">
        <f t="shared" ca="1" si="57"/>
        <v>#REF!</v>
      </c>
      <c r="Y189" s="167" t="str">
        <f t="shared" si="58"/>
        <v/>
      </c>
      <c r="Z189" s="167" t="str">
        <f t="shared" ca="1" si="46"/>
        <v/>
      </c>
      <c r="AA189" s="167" t="str">
        <f t="shared" ca="1" si="59"/>
        <v/>
      </c>
      <c r="AB189" s="223" t="b">
        <f t="shared" si="60"/>
        <v>1</v>
      </c>
      <c r="AC189" s="223" t="b">
        <f t="shared" si="61"/>
        <v>1</v>
      </c>
      <c r="AD189" s="223" t="b">
        <f t="shared" si="62"/>
        <v>1</v>
      </c>
      <c r="AE189" s="223" t="b">
        <f t="shared" si="63"/>
        <v>1</v>
      </c>
      <c r="AF189" s="252" t="str">
        <f t="shared" ca="1" si="64"/>
        <v/>
      </c>
      <c r="AG189" s="420"/>
    </row>
    <row r="190" spans="1:33" x14ac:dyDescent="0.3">
      <c r="A190" s="260">
        <f t="shared" ca="1" si="47"/>
        <v>-1</v>
      </c>
      <c r="B190" s="261" t="str" cm="1">
        <f t="array" ref="B190">IF(NOT(ISNA(_xlfn.XLOOKUP(I190,T11_AusBerSort,T11_AusBerSort))),"A",IF(NOT(ISNA(VLOOKUP(I190,T11_EinBerSort,T11_EinBerSort))),"E",""))</f>
        <v/>
      </c>
      <c r="C190" s="265" t="s">
        <v>191</v>
      </c>
      <c r="D190" s="262">
        <f t="shared" si="65"/>
        <v>177</v>
      </c>
      <c r="E190" s="260">
        <f t="shared" ca="1" si="5"/>
        <v>-1</v>
      </c>
      <c r="F190" s="18"/>
      <c r="G190" s="18"/>
      <c r="H190" s="18"/>
      <c r="I190" s="18"/>
      <c r="J190" s="18"/>
      <c r="K190" s="21"/>
      <c r="M190" s="222" t="str">
        <f t="shared" si="48"/>
        <v>000000</v>
      </c>
      <c r="N190" s="222">
        <f t="shared" si="49"/>
        <v>0</v>
      </c>
      <c r="O190" s="222" t="b">
        <f t="shared" si="50"/>
        <v>1</v>
      </c>
      <c r="P190" s="222" t="b">
        <f t="shared" si="51"/>
        <v>1</v>
      </c>
      <c r="Q190" s="222" t="b">
        <f t="shared" si="52"/>
        <v>1</v>
      </c>
      <c r="R190" s="222" t="b">
        <f t="shared" si="53"/>
        <v>1</v>
      </c>
      <c r="S190" s="222" t="b">
        <f t="shared" si="54"/>
        <v>1</v>
      </c>
      <c r="T190" s="222" t="b">
        <f t="shared" si="55"/>
        <v>1</v>
      </c>
      <c r="U190" s="222" t="b">
        <f t="shared" si="56"/>
        <v>0</v>
      </c>
      <c r="V190" s="167" t="e" cm="1">
        <f t="array" aca="1" ref="V190" ca="1">IFERROR(_xlfn.XLOOKUP(J190,INDIRECT(SUBSTITUTE(SUBSTITUTE(SUBSTITUTE(I190,"/","_"),"-","Y")," ","X")),INDIRECT(SUBSTITUTE(SUBSTITUTE(SUBSTITUTE(I190,"/","_"),"-","Y")," ","X"))),_xlfn.XLOOKUP(J190,INDIRECT(SUBSTITUTE(SUBSTITUTE(SUBSTITUTE(I190,"/","_"),"-","Y")," ","X")),INDIRECT(SUBSTITUTE(SUBSTITUTE(SUBSTITUTE(I190,"/","_"),"-","Y")," ","X"))))</f>
        <v>#REF!</v>
      </c>
      <c r="W190" s="222">
        <f t="shared" ca="1" si="45"/>
        <v>-1</v>
      </c>
      <c r="X190" s="167" t="e">
        <f t="shared" ca="1" si="57"/>
        <v>#REF!</v>
      </c>
      <c r="Y190" s="167" t="str">
        <f t="shared" si="58"/>
        <v/>
      </c>
      <c r="Z190" s="167" t="str">
        <f t="shared" ca="1" si="46"/>
        <v/>
      </c>
      <c r="AA190" s="167" t="str">
        <f t="shared" ca="1" si="59"/>
        <v/>
      </c>
      <c r="AB190" s="223" t="b">
        <f t="shared" si="60"/>
        <v>1</v>
      </c>
      <c r="AC190" s="223" t="b">
        <f t="shared" si="61"/>
        <v>1</v>
      </c>
      <c r="AD190" s="223" t="b">
        <f t="shared" si="62"/>
        <v>1</v>
      </c>
      <c r="AE190" s="223" t="b">
        <f t="shared" si="63"/>
        <v>1</v>
      </c>
      <c r="AF190" s="252" t="str">
        <f t="shared" ca="1" si="64"/>
        <v/>
      </c>
      <c r="AG190" s="420"/>
    </row>
    <row r="191" spans="1:33" x14ac:dyDescent="0.3">
      <c r="A191" s="260">
        <f t="shared" ca="1" si="47"/>
        <v>-1</v>
      </c>
      <c r="B191" s="261" t="str" cm="1">
        <f t="array" ref="B191">IF(NOT(ISNA(_xlfn.XLOOKUP(I191,T11_AusBerSort,T11_AusBerSort))),"A",IF(NOT(ISNA(VLOOKUP(I191,T11_EinBerSort,T11_EinBerSort))),"E",""))</f>
        <v/>
      </c>
      <c r="C191" s="265" t="s">
        <v>191</v>
      </c>
      <c r="D191" s="262">
        <f t="shared" si="65"/>
        <v>178</v>
      </c>
      <c r="E191" s="260">
        <f t="shared" ca="1" si="5"/>
        <v>-1</v>
      </c>
      <c r="F191" s="18"/>
      <c r="G191" s="18"/>
      <c r="H191" s="18"/>
      <c r="I191" s="18"/>
      <c r="J191" s="18"/>
      <c r="K191" s="21"/>
      <c r="M191" s="222" t="str">
        <f t="shared" si="48"/>
        <v>000000</v>
      </c>
      <c r="N191" s="222">
        <f t="shared" si="49"/>
        <v>0</v>
      </c>
      <c r="O191" s="222" t="b">
        <f t="shared" si="50"/>
        <v>1</v>
      </c>
      <c r="P191" s="222" t="b">
        <f t="shared" si="51"/>
        <v>1</v>
      </c>
      <c r="Q191" s="222" t="b">
        <f t="shared" si="52"/>
        <v>1</v>
      </c>
      <c r="R191" s="222" t="b">
        <f t="shared" si="53"/>
        <v>1</v>
      </c>
      <c r="S191" s="222" t="b">
        <f t="shared" si="54"/>
        <v>1</v>
      </c>
      <c r="T191" s="222" t="b">
        <f t="shared" si="55"/>
        <v>1</v>
      </c>
      <c r="U191" s="222" t="b">
        <f t="shared" si="56"/>
        <v>0</v>
      </c>
      <c r="V191" s="167" t="e" cm="1">
        <f t="array" aca="1" ref="V191" ca="1">IFERROR(_xlfn.XLOOKUP(J191,INDIRECT(SUBSTITUTE(SUBSTITUTE(SUBSTITUTE(I191,"/","_"),"-","Y")," ","X")),INDIRECT(SUBSTITUTE(SUBSTITUTE(SUBSTITUTE(I191,"/","_"),"-","Y")," ","X"))),_xlfn.XLOOKUP(J191,INDIRECT(SUBSTITUTE(SUBSTITUTE(SUBSTITUTE(I191,"/","_"),"-","Y")," ","X")),INDIRECT(SUBSTITUTE(SUBSTITUTE(SUBSTITUTE(I191,"/","_"),"-","Y")," ","X"))))</f>
        <v>#REF!</v>
      </c>
      <c r="W191" s="222">
        <f t="shared" ca="1" si="45"/>
        <v>-1</v>
      </c>
      <c r="X191" s="167" t="e">
        <f t="shared" ca="1" si="57"/>
        <v>#REF!</v>
      </c>
      <c r="Y191" s="167" t="str">
        <f t="shared" si="58"/>
        <v/>
      </c>
      <c r="Z191" s="167" t="str">
        <f t="shared" ca="1" si="46"/>
        <v/>
      </c>
      <c r="AA191" s="167" t="str">
        <f t="shared" ca="1" si="59"/>
        <v/>
      </c>
      <c r="AB191" s="223" t="b">
        <f t="shared" si="60"/>
        <v>1</v>
      </c>
      <c r="AC191" s="223" t="b">
        <f t="shared" si="61"/>
        <v>1</v>
      </c>
      <c r="AD191" s="223" t="b">
        <f t="shared" si="62"/>
        <v>1</v>
      </c>
      <c r="AE191" s="223" t="b">
        <f t="shared" si="63"/>
        <v>1</v>
      </c>
      <c r="AF191" s="252" t="str">
        <f t="shared" ca="1" si="64"/>
        <v/>
      </c>
      <c r="AG191" s="420"/>
    </row>
    <row r="192" spans="1:33" x14ac:dyDescent="0.3">
      <c r="A192" s="260">
        <f t="shared" ca="1" si="47"/>
        <v>-1</v>
      </c>
      <c r="B192" s="261" t="str" cm="1">
        <f t="array" ref="B192">IF(NOT(ISNA(_xlfn.XLOOKUP(I192,T11_AusBerSort,T11_AusBerSort))),"A",IF(NOT(ISNA(VLOOKUP(I192,T11_EinBerSort,T11_EinBerSort))),"E",""))</f>
        <v/>
      </c>
      <c r="C192" s="265" t="s">
        <v>191</v>
      </c>
      <c r="D192" s="262">
        <f t="shared" si="65"/>
        <v>179</v>
      </c>
      <c r="E192" s="260">
        <f t="shared" ca="1" si="5"/>
        <v>-1</v>
      </c>
      <c r="F192" s="18"/>
      <c r="G192" s="18"/>
      <c r="H192" s="18"/>
      <c r="I192" s="18"/>
      <c r="J192" s="18"/>
      <c r="K192" s="21"/>
      <c r="M192" s="222" t="str">
        <f t="shared" si="48"/>
        <v>000000</v>
      </c>
      <c r="N192" s="222">
        <f t="shared" si="49"/>
        <v>0</v>
      </c>
      <c r="O192" s="222" t="b">
        <f t="shared" si="50"/>
        <v>1</v>
      </c>
      <c r="P192" s="222" t="b">
        <f t="shared" si="51"/>
        <v>1</v>
      </c>
      <c r="Q192" s="222" t="b">
        <f t="shared" si="52"/>
        <v>1</v>
      </c>
      <c r="R192" s="222" t="b">
        <f t="shared" si="53"/>
        <v>1</v>
      </c>
      <c r="S192" s="222" t="b">
        <f t="shared" si="54"/>
        <v>1</v>
      </c>
      <c r="T192" s="222" t="b">
        <f t="shared" si="55"/>
        <v>1</v>
      </c>
      <c r="U192" s="222" t="b">
        <f t="shared" si="56"/>
        <v>0</v>
      </c>
      <c r="V192" s="167" t="e" cm="1">
        <f t="array" aca="1" ref="V192" ca="1">IFERROR(_xlfn.XLOOKUP(J192,INDIRECT(SUBSTITUTE(SUBSTITUTE(SUBSTITUTE(I192,"/","_"),"-","Y")," ","X")),INDIRECT(SUBSTITUTE(SUBSTITUTE(SUBSTITUTE(I192,"/","_"),"-","Y")," ","X"))),_xlfn.XLOOKUP(J192,INDIRECT(SUBSTITUTE(SUBSTITUTE(SUBSTITUTE(I192,"/","_"),"-","Y")," ","X")),INDIRECT(SUBSTITUTE(SUBSTITUTE(SUBSTITUTE(I192,"/","_"),"-","Y")," ","X"))))</f>
        <v>#REF!</v>
      </c>
      <c r="W192" s="222">
        <f t="shared" ca="1" si="45"/>
        <v>-1</v>
      </c>
      <c r="X192" s="167" t="e">
        <f t="shared" ca="1" si="57"/>
        <v>#REF!</v>
      </c>
      <c r="Y192" s="167" t="str">
        <f t="shared" si="58"/>
        <v/>
      </c>
      <c r="Z192" s="167" t="str">
        <f t="shared" ca="1" si="46"/>
        <v/>
      </c>
      <c r="AA192" s="167" t="str">
        <f t="shared" ca="1" si="59"/>
        <v/>
      </c>
      <c r="AB192" s="223" t="b">
        <f t="shared" si="60"/>
        <v>1</v>
      </c>
      <c r="AC192" s="223" t="b">
        <f t="shared" si="61"/>
        <v>1</v>
      </c>
      <c r="AD192" s="223" t="b">
        <f t="shared" si="62"/>
        <v>1</v>
      </c>
      <c r="AE192" s="223" t="b">
        <f t="shared" si="63"/>
        <v>1</v>
      </c>
      <c r="AF192" s="252" t="str">
        <f t="shared" ca="1" si="64"/>
        <v/>
      </c>
      <c r="AG192" s="420"/>
    </row>
    <row r="193" spans="1:33" x14ac:dyDescent="0.3">
      <c r="A193" s="260">
        <f t="shared" ca="1" si="47"/>
        <v>-1</v>
      </c>
      <c r="B193" s="261" t="str" cm="1">
        <f t="array" ref="B193">IF(NOT(ISNA(_xlfn.XLOOKUP(I193,T11_AusBerSort,T11_AusBerSort))),"A",IF(NOT(ISNA(VLOOKUP(I193,T11_EinBerSort,T11_EinBerSort))),"E",""))</f>
        <v/>
      </c>
      <c r="C193" s="265" t="s">
        <v>191</v>
      </c>
      <c r="D193" s="262">
        <f t="shared" si="65"/>
        <v>180</v>
      </c>
      <c r="E193" s="260">
        <f t="shared" ca="1" si="5"/>
        <v>-1</v>
      </c>
      <c r="F193" s="18"/>
      <c r="G193" s="18"/>
      <c r="H193" s="18"/>
      <c r="I193" s="18"/>
      <c r="J193" s="18"/>
      <c r="K193" s="21"/>
      <c r="M193" s="222" t="str">
        <f t="shared" si="48"/>
        <v>000000</v>
      </c>
      <c r="N193" s="222">
        <f t="shared" si="49"/>
        <v>0</v>
      </c>
      <c r="O193" s="222" t="b">
        <f t="shared" si="50"/>
        <v>1</v>
      </c>
      <c r="P193" s="222" t="b">
        <f t="shared" si="51"/>
        <v>1</v>
      </c>
      <c r="Q193" s="222" t="b">
        <f t="shared" si="52"/>
        <v>1</v>
      </c>
      <c r="R193" s="222" t="b">
        <f t="shared" si="53"/>
        <v>1</v>
      </c>
      <c r="S193" s="222" t="b">
        <f t="shared" si="54"/>
        <v>1</v>
      </c>
      <c r="T193" s="222" t="b">
        <f t="shared" si="55"/>
        <v>1</v>
      </c>
      <c r="U193" s="222" t="b">
        <f t="shared" si="56"/>
        <v>0</v>
      </c>
      <c r="V193" s="167" t="e" cm="1">
        <f t="array" aca="1" ref="V193" ca="1">IFERROR(_xlfn.XLOOKUP(J193,INDIRECT(SUBSTITUTE(SUBSTITUTE(SUBSTITUTE(I193,"/","_"),"-","Y")," ","X")),INDIRECT(SUBSTITUTE(SUBSTITUTE(SUBSTITUTE(I193,"/","_"),"-","Y")," ","X"))),_xlfn.XLOOKUP(J193,INDIRECT(SUBSTITUTE(SUBSTITUTE(SUBSTITUTE(I193,"/","_"),"-","Y")," ","X")),INDIRECT(SUBSTITUTE(SUBSTITUTE(SUBSTITUTE(I193,"/","_"),"-","Y")," ","X"))))</f>
        <v>#REF!</v>
      </c>
      <c r="W193" s="222">
        <f t="shared" ca="1" si="45"/>
        <v>-1</v>
      </c>
      <c r="X193" s="167" t="e">
        <f t="shared" ca="1" si="57"/>
        <v>#REF!</v>
      </c>
      <c r="Y193" s="167" t="str">
        <f t="shared" si="58"/>
        <v/>
      </c>
      <c r="Z193" s="167" t="str">
        <f t="shared" ca="1" si="46"/>
        <v/>
      </c>
      <c r="AA193" s="167" t="str">
        <f t="shared" ca="1" si="59"/>
        <v/>
      </c>
      <c r="AB193" s="223" t="b">
        <f t="shared" si="60"/>
        <v>1</v>
      </c>
      <c r="AC193" s="223" t="b">
        <f t="shared" si="61"/>
        <v>1</v>
      </c>
      <c r="AD193" s="223" t="b">
        <f t="shared" si="62"/>
        <v>1</v>
      </c>
      <c r="AE193" s="223" t="b">
        <f t="shared" si="63"/>
        <v>1</v>
      </c>
      <c r="AF193" s="252" t="str">
        <f t="shared" ca="1" si="64"/>
        <v/>
      </c>
      <c r="AG193" s="420"/>
    </row>
    <row r="194" spans="1:33" x14ac:dyDescent="0.3">
      <c r="A194" s="260">
        <f t="shared" ca="1" si="47"/>
        <v>-1</v>
      </c>
      <c r="B194" s="261" t="str" cm="1">
        <f t="array" ref="B194">IF(NOT(ISNA(_xlfn.XLOOKUP(I194,T11_AusBerSort,T11_AusBerSort))),"A",IF(NOT(ISNA(VLOOKUP(I194,T11_EinBerSort,T11_EinBerSort))),"E",""))</f>
        <v/>
      </c>
      <c r="C194" s="265" t="s">
        <v>191</v>
      </c>
      <c r="D194" s="262">
        <f t="shared" si="65"/>
        <v>181</v>
      </c>
      <c r="E194" s="260">
        <f t="shared" ca="1" si="5"/>
        <v>-1</v>
      </c>
      <c r="F194" s="18"/>
      <c r="G194" s="18"/>
      <c r="H194" s="18"/>
      <c r="I194" s="18"/>
      <c r="J194" s="18"/>
      <c r="K194" s="21"/>
      <c r="M194" s="222" t="str">
        <f t="shared" si="48"/>
        <v>000000</v>
      </c>
      <c r="N194" s="222">
        <f t="shared" si="49"/>
        <v>0</v>
      </c>
      <c r="O194" s="222" t="b">
        <f t="shared" si="50"/>
        <v>1</v>
      </c>
      <c r="P194" s="222" t="b">
        <f t="shared" si="51"/>
        <v>1</v>
      </c>
      <c r="Q194" s="222" t="b">
        <f t="shared" si="52"/>
        <v>1</v>
      </c>
      <c r="R194" s="222" t="b">
        <f t="shared" si="53"/>
        <v>1</v>
      </c>
      <c r="S194" s="222" t="b">
        <f t="shared" si="54"/>
        <v>1</v>
      </c>
      <c r="T194" s="222" t="b">
        <f t="shared" si="55"/>
        <v>1</v>
      </c>
      <c r="U194" s="222" t="b">
        <f t="shared" si="56"/>
        <v>0</v>
      </c>
      <c r="V194" s="167" t="e" cm="1">
        <f t="array" aca="1" ref="V194" ca="1">IFERROR(_xlfn.XLOOKUP(J194,INDIRECT(SUBSTITUTE(SUBSTITUTE(SUBSTITUTE(I194,"/","_"),"-","Y")," ","X")),INDIRECT(SUBSTITUTE(SUBSTITUTE(SUBSTITUTE(I194,"/","_"),"-","Y")," ","X"))),_xlfn.XLOOKUP(J194,INDIRECT(SUBSTITUTE(SUBSTITUTE(SUBSTITUTE(I194,"/","_"),"-","Y")," ","X")),INDIRECT(SUBSTITUTE(SUBSTITUTE(SUBSTITUTE(I194,"/","_"),"-","Y")," ","X"))))</f>
        <v>#REF!</v>
      </c>
      <c r="W194" s="222">
        <f t="shared" ca="1" si="45"/>
        <v>-1</v>
      </c>
      <c r="X194" s="167" t="e">
        <f t="shared" ca="1" si="57"/>
        <v>#REF!</v>
      </c>
      <c r="Y194" s="167" t="str">
        <f t="shared" si="58"/>
        <v/>
      </c>
      <c r="Z194" s="167" t="str">
        <f t="shared" ca="1" si="46"/>
        <v/>
      </c>
      <c r="AA194" s="167" t="str">
        <f t="shared" ca="1" si="59"/>
        <v/>
      </c>
      <c r="AB194" s="223" t="b">
        <f t="shared" si="60"/>
        <v>1</v>
      </c>
      <c r="AC194" s="223" t="b">
        <f t="shared" si="61"/>
        <v>1</v>
      </c>
      <c r="AD194" s="223" t="b">
        <f t="shared" si="62"/>
        <v>1</v>
      </c>
      <c r="AE194" s="223" t="b">
        <f t="shared" si="63"/>
        <v>1</v>
      </c>
      <c r="AF194" s="252" t="str">
        <f t="shared" ca="1" si="64"/>
        <v/>
      </c>
      <c r="AG194" s="420"/>
    </row>
    <row r="195" spans="1:33" x14ac:dyDescent="0.3">
      <c r="A195" s="260">
        <f t="shared" ca="1" si="47"/>
        <v>-1</v>
      </c>
      <c r="B195" s="261" t="str" cm="1">
        <f t="array" ref="B195">IF(NOT(ISNA(_xlfn.XLOOKUP(I195,T11_AusBerSort,T11_AusBerSort))),"A",IF(NOT(ISNA(VLOOKUP(I195,T11_EinBerSort,T11_EinBerSort))),"E",""))</f>
        <v/>
      </c>
      <c r="C195" s="265" t="s">
        <v>191</v>
      </c>
      <c r="D195" s="262">
        <f t="shared" si="65"/>
        <v>182</v>
      </c>
      <c r="E195" s="260">
        <f t="shared" ca="1" si="5"/>
        <v>-1</v>
      </c>
      <c r="F195" s="18"/>
      <c r="G195" s="18"/>
      <c r="H195" s="18"/>
      <c r="I195" s="18"/>
      <c r="J195" s="18"/>
      <c r="K195" s="21"/>
      <c r="M195" s="222" t="str">
        <f t="shared" si="48"/>
        <v>000000</v>
      </c>
      <c r="N195" s="222">
        <f t="shared" si="49"/>
        <v>0</v>
      </c>
      <c r="O195" s="222" t="b">
        <f t="shared" si="50"/>
        <v>1</v>
      </c>
      <c r="P195" s="222" t="b">
        <f t="shared" si="51"/>
        <v>1</v>
      </c>
      <c r="Q195" s="222" t="b">
        <f t="shared" si="52"/>
        <v>1</v>
      </c>
      <c r="R195" s="222" t="b">
        <f t="shared" si="53"/>
        <v>1</v>
      </c>
      <c r="S195" s="222" t="b">
        <f t="shared" si="54"/>
        <v>1</v>
      </c>
      <c r="T195" s="222" t="b">
        <f t="shared" si="55"/>
        <v>1</v>
      </c>
      <c r="U195" s="222" t="b">
        <f t="shared" si="56"/>
        <v>0</v>
      </c>
      <c r="V195" s="167" t="e" cm="1">
        <f t="array" aca="1" ref="V195" ca="1">IFERROR(_xlfn.XLOOKUP(J195,INDIRECT(SUBSTITUTE(SUBSTITUTE(SUBSTITUTE(I195,"/","_"),"-","Y")," ","X")),INDIRECT(SUBSTITUTE(SUBSTITUTE(SUBSTITUTE(I195,"/","_"),"-","Y")," ","X"))),_xlfn.XLOOKUP(J195,INDIRECT(SUBSTITUTE(SUBSTITUTE(SUBSTITUTE(I195,"/","_"),"-","Y")," ","X")),INDIRECT(SUBSTITUTE(SUBSTITUTE(SUBSTITUTE(I195,"/","_"),"-","Y")," ","X"))))</f>
        <v>#REF!</v>
      </c>
      <c r="W195" s="222">
        <f t="shared" ca="1" si="45"/>
        <v>-1</v>
      </c>
      <c r="X195" s="167" t="e">
        <f t="shared" ca="1" si="57"/>
        <v>#REF!</v>
      </c>
      <c r="Y195" s="167" t="str">
        <f t="shared" si="58"/>
        <v/>
      </c>
      <c r="Z195" s="167" t="str">
        <f t="shared" ca="1" si="46"/>
        <v/>
      </c>
      <c r="AA195" s="167" t="str">
        <f t="shared" ca="1" si="59"/>
        <v/>
      </c>
      <c r="AB195" s="223" t="b">
        <f t="shared" si="60"/>
        <v>1</v>
      </c>
      <c r="AC195" s="223" t="b">
        <f t="shared" si="61"/>
        <v>1</v>
      </c>
      <c r="AD195" s="223" t="b">
        <f t="shared" si="62"/>
        <v>1</v>
      </c>
      <c r="AE195" s="223" t="b">
        <f t="shared" si="63"/>
        <v>1</v>
      </c>
      <c r="AF195" s="252" t="str">
        <f t="shared" ca="1" si="64"/>
        <v/>
      </c>
      <c r="AG195" s="420"/>
    </row>
    <row r="196" spans="1:33" x14ac:dyDescent="0.3">
      <c r="A196" s="260">
        <f t="shared" ca="1" si="47"/>
        <v>-1</v>
      </c>
      <c r="B196" s="261" t="str" cm="1">
        <f t="array" ref="B196">IF(NOT(ISNA(_xlfn.XLOOKUP(I196,T11_AusBerSort,T11_AusBerSort))),"A",IF(NOT(ISNA(VLOOKUP(I196,T11_EinBerSort,T11_EinBerSort))),"E",""))</f>
        <v/>
      </c>
      <c r="C196" s="265" t="s">
        <v>191</v>
      </c>
      <c r="D196" s="262">
        <f t="shared" si="65"/>
        <v>183</v>
      </c>
      <c r="E196" s="260">
        <f t="shared" ca="1" si="5"/>
        <v>-1</v>
      </c>
      <c r="F196" s="18"/>
      <c r="G196" s="18"/>
      <c r="H196" s="18"/>
      <c r="I196" s="18"/>
      <c r="J196" s="18"/>
      <c r="K196" s="21"/>
      <c r="M196" s="222" t="str">
        <f t="shared" si="48"/>
        <v>000000</v>
      </c>
      <c r="N196" s="222">
        <f t="shared" si="49"/>
        <v>0</v>
      </c>
      <c r="O196" s="222" t="b">
        <f t="shared" si="50"/>
        <v>1</v>
      </c>
      <c r="P196" s="222" t="b">
        <f t="shared" si="51"/>
        <v>1</v>
      </c>
      <c r="Q196" s="222" t="b">
        <f t="shared" si="52"/>
        <v>1</v>
      </c>
      <c r="R196" s="222" t="b">
        <f t="shared" si="53"/>
        <v>1</v>
      </c>
      <c r="S196" s="222" t="b">
        <f t="shared" si="54"/>
        <v>1</v>
      </c>
      <c r="T196" s="222" t="b">
        <f t="shared" si="55"/>
        <v>1</v>
      </c>
      <c r="U196" s="222" t="b">
        <f t="shared" si="56"/>
        <v>0</v>
      </c>
      <c r="V196" s="167" t="e" cm="1">
        <f t="array" aca="1" ref="V196" ca="1">IFERROR(_xlfn.XLOOKUP(J196,INDIRECT(SUBSTITUTE(SUBSTITUTE(SUBSTITUTE(I196,"/","_"),"-","Y")," ","X")),INDIRECT(SUBSTITUTE(SUBSTITUTE(SUBSTITUTE(I196,"/","_"),"-","Y")," ","X"))),_xlfn.XLOOKUP(J196,INDIRECT(SUBSTITUTE(SUBSTITUTE(SUBSTITUTE(I196,"/","_"),"-","Y")," ","X")),INDIRECT(SUBSTITUTE(SUBSTITUTE(SUBSTITUTE(I196,"/","_"),"-","Y")," ","X"))))</f>
        <v>#REF!</v>
      </c>
      <c r="W196" s="222">
        <f t="shared" ca="1" si="45"/>
        <v>-1</v>
      </c>
      <c r="X196" s="167" t="e">
        <f t="shared" ca="1" si="57"/>
        <v>#REF!</v>
      </c>
      <c r="Y196" s="167" t="str">
        <f t="shared" si="58"/>
        <v/>
      </c>
      <c r="Z196" s="167" t="str">
        <f t="shared" ca="1" si="46"/>
        <v/>
      </c>
      <c r="AA196" s="167" t="str">
        <f t="shared" ca="1" si="59"/>
        <v/>
      </c>
      <c r="AB196" s="223" t="b">
        <f t="shared" si="60"/>
        <v>1</v>
      </c>
      <c r="AC196" s="223" t="b">
        <f t="shared" si="61"/>
        <v>1</v>
      </c>
      <c r="AD196" s="223" t="b">
        <f t="shared" si="62"/>
        <v>1</v>
      </c>
      <c r="AE196" s="223" t="b">
        <f t="shared" si="63"/>
        <v>1</v>
      </c>
      <c r="AF196" s="252" t="str">
        <f t="shared" ca="1" si="64"/>
        <v/>
      </c>
      <c r="AG196" s="420"/>
    </row>
    <row r="197" spans="1:33" x14ac:dyDescent="0.3">
      <c r="A197" s="260">
        <f t="shared" ca="1" si="47"/>
        <v>-1</v>
      </c>
      <c r="B197" s="261" t="str" cm="1">
        <f t="array" ref="B197">IF(NOT(ISNA(_xlfn.XLOOKUP(I197,T11_AusBerSort,T11_AusBerSort))),"A",IF(NOT(ISNA(VLOOKUP(I197,T11_EinBerSort,T11_EinBerSort))),"E",""))</f>
        <v/>
      </c>
      <c r="C197" s="265" t="s">
        <v>191</v>
      </c>
      <c r="D197" s="262">
        <f t="shared" si="65"/>
        <v>184</v>
      </c>
      <c r="E197" s="260">
        <f t="shared" ca="1" si="5"/>
        <v>-1</v>
      </c>
      <c r="F197" s="18"/>
      <c r="G197" s="18"/>
      <c r="H197" s="18"/>
      <c r="I197" s="18"/>
      <c r="J197" s="18"/>
      <c r="K197" s="21"/>
      <c r="M197" s="222" t="str">
        <f t="shared" si="48"/>
        <v>000000</v>
      </c>
      <c r="N197" s="222">
        <f t="shared" si="49"/>
        <v>0</v>
      </c>
      <c r="O197" s="222" t="b">
        <f t="shared" si="50"/>
        <v>1</v>
      </c>
      <c r="P197" s="222" t="b">
        <f t="shared" si="51"/>
        <v>1</v>
      </c>
      <c r="Q197" s="222" t="b">
        <f t="shared" si="52"/>
        <v>1</v>
      </c>
      <c r="R197" s="222" t="b">
        <f t="shared" si="53"/>
        <v>1</v>
      </c>
      <c r="S197" s="222" t="b">
        <f t="shared" si="54"/>
        <v>1</v>
      </c>
      <c r="T197" s="222" t="b">
        <f t="shared" si="55"/>
        <v>1</v>
      </c>
      <c r="U197" s="222" t="b">
        <f t="shared" si="56"/>
        <v>0</v>
      </c>
      <c r="V197" s="167" t="e" cm="1">
        <f t="array" aca="1" ref="V197" ca="1">IFERROR(_xlfn.XLOOKUP(J197,INDIRECT(SUBSTITUTE(SUBSTITUTE(SUBSTITUTE(I197,"/","_"),"-","Y")," ","X")),INDIRECT(SUBSTITUTE(SUBSTITUTE(SUBSTITUTE(I197,"/","_"),"-","Y")," ","X"))),_xlfn.XLOOKUP(J197,INDIRECT(SUBSTITUTE(SUBSTITUTE(SUBSTITUTE(I197,"/","_"),"-","Y")," ","X")),INDIRECT(SUBSTITUTE(SUBSTITUTE(SUBSTITUTE(I197,"/","_"),"-","Y")," ","X"))))</f>
        <v>#REF!</v>
      </c>
      <c r="W197" s="222">
        <f t="shared" ca="1" si="45"/>
        <v>-1</v>
      </c>
      <c r="X197" s="167" t="e">
        <f t="shared" ca="1" si="57"/>
        <v>#REF!</v>
      </c>
      <c r="Y197" s="167" t="str">
        <f t="shared" si="58"/>
        <v/>
      </c>
      <c r="Z197" s="167" t="str">
        <f t="shared" ca="1" si="46"/>
        <v/>
      </c>
      <c r="AA197" s="167" t="str">
        <f t="shared" ca="1" si="59"/>
        <v/>
      </c>
      <c r="AB197" s="223" t="b">
        <f t="shared" si="60"/>
        <v>1</v>
      </c>
      <c r="AC197" s="223" t="b">
        <f t="shared" si="61"/>
        <v>1</v>
      </c>
      <c r="AD197" s="223" t="b">
        <f t="shared" si="62"/>
        <v>1</v>
      </c>
      <c r="AE197" s="223" t="b">
        <f t="shared" si="63"/>
        <v>1</v>
      </c>
      <c r="AF197" s="252" t="str">
        <f t="shared" ca="1" si="64"/>
        <v/>
      </c>
      <c r="AG197" s="420"/>
    </row>
    <row r="198" spans="1:33" x14ac:dyDescent="0.3">
      <c r="A198" s="260">
        <f t="shared" ca="1" si="47"/>
        <v>-1</v>
      </c>
      <c r="B198" s="261" t="str" cm="1">
        <f t="array" ref="B198">IF(NOT(ISNA(_xlfn.XLOOKUP(I198,T11_AusBerSort,T11_AusBerSort))),"A",IF(NOT(ISNA(VLOOKUP(I198,T11_EinBerSort,T11_EinBerSort))),"E",""))</f>
        <v/>
      </c>
      <c r="C198" s="265" t="s">
        <v>191</v>
      </c>
      <c r="D198" s="262">
        <f t="shared" si="65"/>
        <v>185</v>
      </c>
      <c r="E198" s="260">
        <f t="shared" ca="1" si="5"/>
        <v>-1</v>
      </c>
      <c r="F198" s="18"/>
      <c r="G198" s="18"/>
      <c r="H198" s="18"/>
      <c r="I198" s="18"/>
      <c r="J198" s="18"/>
      <c r="K198" s="21"/>
      <c r="M198" s="222" t="str">
        <f t="shared" si="48"/>
        <v>000000</v>
      </c>
      <c r="N198" s="222">
        <f t="shared" si="49"/>
        <v>0</v>
      </c>
      <c r="O198" s="222" t="b">
        <f t="shared" si="50"/>
        <v>1</v>
      </c>
      <c r="P198" s="222" t="b">
        <f t="shared" si="51"/>
        <v>1</v>
      </c>
      <c r="Q198" s="222" t="b">
        <f t="shared" si="52"/>
        <v>1</v>
      </c>
      <c r="R198" s="222" t="b">
        <f t="shared" si="53"/>
        <v>1</v>
      </c>
      <c r="S198" s="222" t="b">
        <f t="shared" si="54"/>
        <v>1</v>
      </c>
      <c r="T198" s="222" t="b">
        <f t="shared" si="55"/>
        <v>1</v>
      </c>
      <c r="U198" s="222" t="b">
        <f t="shared" si="56"/>
        <v>0</v>
      </c>
      <c r="V198" s="167" t="e" cm="1">
        <f t="array" aca="1" ref="V198" ca="1">IFERROR(_xlfn.XLOOKUP(J198,INDIRECT(SUBSTITUTE(SUBSTITUTE(SUBSTITUTE(I198,"/","_"),"-","Y")," ","X")),INDIRECT(SUBSTITUTE(SUBSTITUTE(SUBSTITUTE(I198,"/","_"),"-","Y")," ","X"))),_xlfn.XLOOKUP(J198,INDIRECT(SUBSTITUTE(SUBSTITUTE(SUBSTITUTE(I198,"/","_"),"-","Y")," ","X")),INDIRECT(SUBSTITUTE(SUBSTITUTE(SUBSTITUTE(I198,"/","_"),"-","Y")," ","X"))))</f>
        <v>#REF!</v>
      </c>
      <c r="W198" s="222">
        <f t="shared" ca="1" si="45"/>
        <v>-1</v>
      </c>
      <c r="X198" s="167" t="e">
        <f t="shared" ca="1" si="57"/>
        <v>#REF!</v>
      </c>
      <c r="Y198" s="167" t="str">
        <f t="shared" si="58"/>
        <v/>
      </c>
      <c r="Z198" s="167" t="str">
        <f t="shared" ca="1" si="46"/>
        <v/>
      </c>
      <c r="AA198" s="167" t="str">
        <f t="shared" ca="1" si="59"/>
        <v/>
      </c>
      <c r="AB198" s="223" t="b">
        <f t="shared" si="60"/>
        <v>1</v>
      </c>
      <c r="AC198" s="223" t="b">
        <f t="shared" si="61"/>
        <v>1</v>
      </c>
      <c r="AD198" s="223" t="b">
        <f t="shared" si="62"/>
        <v>1</v>
      </c>
      <c r="AE198" s="223" t="b">
        <f t="shared" si="63"/>
        <v>1</v>
      </c>
      <c r="AF198" s="252" t="str">
        <f t="shared" ca="1" si="64"/>
        <v/>
      </c>
      <c r="AG198" s="420"/>
    </row>
    <row r="199" spans="1:33" x14ac:dyDescent="0.3">
      <c r="A199" s="260">
        <f t="shared" ca="1" si="47"/>
        <v>-1</v>
      </c>
      <c r="B199" s="261" t="str" cm="1">
        <f t="array" ref="B199">IF(NOT(ISNA(_xlfn.XLOOKUP(I199,T11_AusBerSort,T11_AusBerSort))),"A",IF(NOT(ISNA(VLOOKUP(I199,T11_EinBerSort,T11_EinBerSort))),"E",""))</f>
        <v/>
      </c>
      <c r="C199" s="265" t="s">
        <v>191</v>
      </c>
      <c r="D199" s="262">
        <f t="shared" si="65"/>
        <v>186</v>
      </c>
      <c r="E199" s="260">
        <f t="shared" ca="1" si="5"/>
        <v>-1</v>
      </c>
      <c r="F199" s="18"/>
      <c r="G199" s="18"/>
      <c r="H199" s="18"/>
      <c r="I199" s="18"/>
      <c r="J199" s="18"/>
      <c r="K199" s="21"/>
      <c r="M199" s="222" t="str">
        <f t="shared" si="48"/>
        <v>000000</v>
      </c>
      <c r="N199" s="222">
        <f t="shared" si="49"/>
        <v>0</v>
      </c>
      <c r="O199" s="222" t="b">
        <f t="shared" si="50"/>
        <v>1</v>
      </c>
      <c r="P199" s="222" t="b">
        <f t="shared" si="51"/>
        <v>1</v>
      </c>
      <c r="Q199" s="222" t="b">
        <f t="shared" si="52"/>
        <v>1</v>
      </c>
      <c r="R199" s="222" t="b">
        <f t="shared" si="53"/>
        <v>1</v>
      </c>
      <c r="S199" s="222" t="b">
        <f t="shared" si="54"/>
        <v>1</v>
      </c>
      <c r="T199" s="222" t="b">
        <f t="shared" si="55"/>
        <v>1</v>
      </c>
      <c r="U199" s="222" t="b">
        <f t="shared" si="56"/>
        <v>0</v>
      </c>
      <c r="V199" s="167" t="e" cm="1">
        <f t="array" aca="1" ref="V199" ca="1">IFERROR(_xlfn.XLOOKUP(J199,INDIRECT(SUBSTITUTE(SUBSTITUTE(SUBSTITUTE(I199,"/","_"),"-","Y")," ","X")),INDIRECT(SUBSTITUTE(SUBSTITUTE(SUBSTITUTE(I199,"/","_"),"-","Y")," ","X"))),_xlfn.XLOOKUP(J199,INDIRECT(SUBSTITUTE(SUBSTITUTE(SUBSTITUTE(I199,"/","_"),"-","Y")," ","X")),INDIRECT(SUBSTITUTE(SUBSTITUTE(SUBSTITUTE(I199,"/","_"),"-","Y")," ","X"))))</f>
        <v>#REF!</v>
      </c>
      <c r="W199" s="222">
        <f t="shared" ca="1" si="45"/>
        <v>-1</v>
      </c>
      <c r="X199" s="167" t="e">
        <f t="shared" ca="1" si="57"/>
        <v>#REF!</v>
      </c>
      <c r="Y199" s="167" t="str">
        <f t="shared" si="58"/>
        <v/>
      </c>
      <c r="Z199" s="167" t="str">
        <f t="shared" ca="1" si="46"/>
        <v/>
      </c>
      <c r="AA199" s="167" t="str">
        <f t="shared" ca="1" si="59"/>
        <v/>
      </c>
      <c r="AB199" s="223" t="b">
        <f t="shared" si="60"/>
        <v>1</v>
      </c>
      <c r="AC199" s="223" t="b">
        <f t="shared" si="61"/>
        <v>1</v>
      </c>
      <c r="AD199" s="223" t="b">
        <f t="shared" si="62"/>
        <v>1</v>
      </c>
      <c r="AE199" s="223" t="b">
        <f t="shared" si="63"/>
        <v>1</v>
      </c>
      <c r="AF199" s="252" t="str">
        <f t="shared" ca="1" si="64"/>
        <v/>
      </c>
      <c r="AG199" s="420"/>
    </row>
    <row r="200" spans="1:33" x14ac:dyDescent="0.3">
      <c r="A200" s="260">
        <f t="shared" ca="1" si="47"/>
        <v>-1</v>
      </c>
      <c r="B200" s="261" t="str" cm="1">
        <f t="array" ref="B200">IF(NOT(ISNA(_xlfn.XLOOKUP(I200,T11_AusBerSort,T11_AusBerSort))),"A",IF(NOT(ISNA(VLOOKUP(I200,T11_EinBerSort,T11_EinBerSort))),"E",""))</f>
        <v/>
      </c>
      <c r="C200" s="265" t="s">
        <v>191</v>
      </c>
      <c r="D200" s="262">
        <f t="shared" si="65"/>
        <v>187</v>
      </c>
      <c r="E200" s="260">
        <f t="shared" ca="1" si="5"/>
        <v>-1</v>
      </c>
      <c r="F200" s="18"/>
      <c r="G200" s="18"/>
      <c r="H200" s="18"/>
      <c r="I200" s="18"/>
      <c r="J200" s="18"/>
      <c r="K200" s="21"/>
      <c r="M200" s="222" t="str">
        <f t="shared" si="48"/>
        <v>000000</v>
      </c>
      <c r="N200" s="222">
        <f t="shared" si="49"/>
        <v>0</v>
      </c>
      <c r="O200" s="222" t="b">
        <f t="shared" si="50"/>
        <v>1</v>
      </c>
      <c r="P200" s="222" t="b">
        <f t="shared" si="51"/>
        <v>1</v>
      </c>
      <c r="Q200" s="222" t="b">
        <f t="shared" si="52"/>
        <v>1</v>
      </c>
      <c r="R200" s="222" t="b">
        <f t="shared" si="53"/>
        <v>1</v>
      </c>
      <c r="S200" s="222" t="b">
        <f t="shared" si="54"/>
        <v>1</v>
      </c>
      <c r="T200" s="222" t="b">
        <f t="shared" si="55"/>
        <v>1</v>
      </c>
      <c r="U200" s="222" t="b">
        <f t="shared" si="56"/>
        <v>0</v>
      </c>
      <c r="V200" s="167" t="e" cm="1">
        <f t="array" aca="1" ref="V200" ca="1">IFERROR(_xlfn.XLOOKUP(J200,INDIRECT(SUBSTITUTE(SUBSTITUTE(SUBSTITUTE(I200,"/","_"),"-","Y")," ","X")),INDIRECT(SUBSTITUTE(SUBSTITUTE(SUBSTITUTE(I200,"/","_"),"-","Y")," ","X"))),_xlfn.XLOOKUP(J200,INDIRECT(SUBSTITUTE(SUBSTITUTE(SUBSTITUTE(I200,"/","_"),"-","Y")," ","X")),INDIRECT(SUBSTITUTE(SUBSTITUTE(SUBSTITUTE(I200,"/","_"),"-","Y")," ","X"))))</f>
        <v>#REF!</v>
      </c>
      <c r="W200" s="222">
        <f t="shared" ca="1" si="45"/>
        <v>-1</v>
      </c>
      <c r="X200" s="167" t="e">
        <f t="shared" ca="1" si="57"/>
        <v>#REF!</v>
      </c>
      <c r="Y200" s="167" t="str">
        <f t="shared" si="58"/>
        <v/>
      </c>
      <c r="Z200" s="167" t="str">
        <f t="shared" ca="1" si="46"/>
        <v/>
      </c>
      <c r="AA200" s="167" t="str">
        <f t="shared" ca="1" si="59"/>
        <v/>
      </c>
      <c r="AB200" s="223" t="b">
        <f t="shared" si="60"/>
        <v>1</v>
      </c>
      <c r="AC200" s="223" t="b">
        <f t="shared" si="61"/>
        <v>1</v>
      </c>
      <c r="AD200" s="223" t="b">
        <f t="shared" si="62"/>
        <v>1</v>
      </c>
      <c r="AE200" s="223" t="b">
        <f t="shared" si="63"/>
        <v>1</v>
      </c>
      <c r="AF200" s="252" t="str">
        <f t="shared" ca="1" si="64"/>
        <v/>
      </c>
      <c r="AG200" s="420"/>
    </row>
    <row r="201" spans="1:33" x14ac:dyDescent="0.3">
      <c r="A201" s="260">
        <f t="shared" ca="1" si="47"/>
        <v>-1</v>
      </c>
      <c r="B201" s="261" t="str" cm="1">
        <f t="array" ref="B201">IF(NOT(ISNA(_xlfn.XLOOKUP(I201,T11_AusBerSort,T11_AusBerSort))),"A",IF(NOT(ISNA(VLOOKUP(I201,T11_EinBerSort,T11_EinBerSort))),"E",""))</f>
        <v/>
      </c>
      <c r="C201" s="265" t="s">
        <v>191</v>
      </c>
      <c r="D201" s="262">
        <f t="shared" si="65"/>
        <v>188</v>
      </c>
      <c r="E201" s="260">
        <f t="shared" ca="1" si="5"/>
        <v>-1</v>
      </c>
      <c r="F201" s="18"/>
      <c r="G201" s="18"/>
      <c r="H201" s="18"/>
      <c r="I201" s="18"/>
      <c r="J201" s="18"/>
      <c r="K201" s="21"/>
      <c r="M201" s="222" t="str">
        <f t="shared" si="48"/>
        <v>000000</v>
      </c>
      <c r="N201" s="222">
        <f t="shared" si="49"/>
        <v>0</v>
      </c>
      <c r="O201" s="222" t="b">
        <f t="shared" si="50"/>
        <v>1</v>
      </c>
      <c r="P201" s="222" t="b">
        <f t="shared" si="51"/>
        <v>1</v>
      </c>
      <c r="Q201" s="222" t="b">
        <f t="shared" si="52"/>
        <v>1</v>
      </c>
      <c r="R201" s="222" t="b">
        <f t="shared" si="53"/>
        <v>1</v>
      </c>
      <c r="S201" s="222" t="b">
        <f t="shared" si="54"/>
        <v>1</v>
      </c>
      <c r="T201" s="222" t="b">
        <f t="shared" si="55"/>
        <v>1</v>
      </c>
      <c r="U201" s="222" t="b">
        <f t="shared" si="56"/>
        <v>0</v>
      </c>
      <c r="V201" s="167" t="e" cm="1">
        <f t="array" aca="1" ref="V201" ca="1">IFERROR(_xlfn.XLOOKUP(J201,INDIRECT(SUBSTITUTE(SUBSTITUTE(SUBSTITUTE(I201,"/","_"),"-","Y")," ","X")),INDIRECT(SUBSTITUTE(SUBSTITUTE(SUBSTITUTE(I201,"/","_"),"-","Y")," ","X"))),_xlfn.XLOOKUP(J201,INDIRECT(SUBSTITUTE(SUBSTITUTE(SUBSTITUTE(I201,"/","_"),"-","Y")," ","X")),INDIRECT(SUBSTITUTE(SUBSTITUTE(SUBSTITUTE(I201,"/","_"),"-","Y")," ","X"))))</f>
        <v>#REF!</v>
      </c>
      <c r="W201" s="222">
        <f t="shared" ca="1" si="45"/>
        <v>-1</v>
      </c>
      <c r="X201" s="167" t="e">
        <f t="shared" ca="1" si="57"/>
        <v>#REF!</v>
      </c>
      <c r="Y201" s="167" t="str">
        <f t="shared" si="58"/>
        <v/>
      </c>
      <c r="Z201" s="167" t="str">
        <f t="shared" ca="1" si="46"/>
        <v/>
      </c>
      <c r="AA201" s="167" t="str">
        <f t="shared" ca="1" si="59"/>
        <v/>
      </c>
      <c r="AB201" s="223" t="b">
        <f t="shared" si="60"/>
        <v>1</v>
      </c>
      <c r="AC201" s="223" t="b">
        <f t="shared" si="61"/>
        <v>1</v>
      </c>
      <c r="AD201" s="223" t="b">
        <f t="shared" si="62"/>
        <v>1</v>
      </c>
      <c r="AE201" s="223" t="b">
        <f t="shared" si="63"/>
        <v>1</v>
      </c>
      <c r="AF201" s="252" t="str">
        <f t="shared" ca="1" si="64"/>
        <v/>
      </c>
      <c r="AG201" s="420"/>
    </row>
    <row r="202" spans="1:33" x14ac:dyDescent="0.3">
      <c r="A202" s="260">
        <f t="shared" ca="1" si="47"/>
        <v>-1</v>
      </c>
      <c r="B202" s="261" t="str" cm="1">
        <f t="array" ref="B202">IF(NOT(ISNA(_xlfn.XLOOKUP(I202,T11_AusBerSort,T11_AusBerSort))),"A",IF(NOT(ISNA(VLOOKUP(I202,T11_EinBerSort,T11_EinBerSort))),"E",""))</f>
        <v/>
      </c>
      <c r="C202" s="265" t="s">
        <v>191</v>
      </c>
      <c r="D202" s="262">
        <f t="shared" si="65"/>
        <v>189</v>
      </c>
      <c r="E202" s="260">
        <f t="shared" ca="1" si="5"/>
        <v>-1</v>
      </c>
      <c r="F202" s="18"/>
      <c r="G202" s="18"/>
      <c r="H202" s="18"/>
      <c r="I202" s="18"/>
      <c r="J202" s="18"/>
      <c r="K202" s="21"/>
      <c r="M202" s="222" t="str">
        <f t="shared" si="48"/>
        <v>000000</v>
      </c>
      <c r="N202" s="222">
        <f t="shared" si="49"/>
        <v>0</v>
      </c>
      <c r="O202" s="222" t="b">
        <f t="shared" si="50"/>
        <v>1</v>
      </c>
      <c r="P202" s="222" t="b">
        <f t="shared" si="51"/>
        <v>1</v>
      </c>
      <c r="Q202" s="222" t="b">
        <f t="shared" si="52"/>
        <v>1</v>
      </c>
      <c r="R202" s="222" t="b">
        <f t="shared" si="53"/>
        <v>1</v>
      </c>
      <c r="S202" s="222" t="b">
        <f t="shared" si="54"/>
        <v>1</v>
      </c>
      <c r="T202" s="222" t="b">
        <f t="shared" si="55"/>
        <v>1</v>
      </c>
      <c r="U202" s="222" t="b">
        <f t="shared" si="56"/>
        <v>0</v>
      </c>
      <c r="V202" s="167" t="e" cm="1">
        <f t="array" aca="1" ref="V202" ca="1">IFERROR(_xlfn.XLOOKUP(J202,INDIRECT(SUBSTITUTE(SUBSTITUTE(SUBSTITUTE(I202,"/","_"),"-","Y")," ","X")),INDIRECT(SUBSTITUTE(SUBSTITUTE(SUBSTITUTE(I202,"/","_"),"-","Y")," ","X"))),_xlfn.XLOOKUP(J202,INDIRECT(SUBSTITUTE(SUBSTITUTE(SUBSTITUTE(I202,"/","_"),"-","Y")," ","X")),INDIRECT(SUBSTITUTE(SUBSTITUTE(SUBSTITUTE(I202,"/","_"),"-","Y")," ","X"))))</f>
        <v>#REF!</v>
      </c>
      <c r="W202" s="222">
        <f t="shared" ca="1" si="45"/>
        <v>-1</v>
      </c>
      <c r="X202" s="167" t="e">
        <f t="shared" ca="1" si="57"/>
        <v>#REF!</v>
      </c>
      <c r="Y202" s="167" t="str">
        <f t="shared" si="58"/>
        <v/>
      </c>
      <c r="Z202" s="167" t="str">
        <f t="shared" ca="1" si="46"/>
        <v/>
      </c>
      <c r="AA202" s="167" t="str">
        <f t="shared" ca="1" si="59"/>
        <v/>
      </c>
      <c r="AB202" s="223" t="b">
        <f t="shared" si="60"/>
        <v>1</v>
      </c>
      <c r="AC202" s="223" t="b">
        <f t="shared" si="61"/>
        <v>1</v>
      </c>
      <c r="AD202" s="223" t="b">
        <f t="shared" si="62"/>
        <v>1</v>
      </c>
      <c r="AE202" s="223" t="b">
        <f t="shared" si="63"/>
        <v>1</v>
      </c>
      <c r="AF202" s="252" t="str">
        <f t="shared" ca="1" si="64"/>
        <v/>
      </c>
      <c r="AG202" s="420"/>
    </row>
    <row r="203" spans="1:33" x14ac:dyDescent="0.3">
      <c r="A203" s="260">
        <f t="shared" ca="1" si="47"/>
        <v>-1</v>
      </c>
      <c r="B203" s="261" t="str" cm="1">
        <f t="array" ref="B203">IF(NOT(ISNA(_xlfn.XLOOKUP(I203,T11_AusBerSort,T11_AusBerSort))),"A",IF(NOT(ISNA(VLOOKUP(I203,T11_EinBerSort,T11_EinBerSort))),"E",""))</f>
        <v/>
      </c>
      <c r="C203" s="265" t="s">
        <v>191</v>
      </c>
      <c r="D203" s="262">
        <f t="shared" si="65"/>
        <v>190</v>
      </c>
      <c r="E203" s="260">
        <f t="shared" ca="1" si="5"/>
        <v>-1</v>
      </c>
      <c r="F203" s="18"/>
      <c r="G203" s="18"/>
      <c r="H203" s="18"/>
      <c r="I203" s="18"/>
      <c r="J203" s="18"/>
      <c r="K203" s="21"/>
      <c r="M203" s="222" t="str">
        <f t="shared" si="48"/>
        <v>000000</v>
      </c>
      <c r="N203" s="222">
        <f t="shared" si="49"/>
        <v>0</v>
      </c>
      <c r="O203" s="222" t="b">
        <f t="shared" si="50"/>
        <v>1</v>
      </c>
      <c r="P203" s="222" t="b">
        <f t="shared" si="51"/>
        <v>1</v>
      </c>
      <c r="Q203" s="222" t="b">
        <f t="shared" si="52"/>
        <v>1</v>
      </c>
      <c r="R203" s="222" t="b">
        <f t="shared" si="53"/>
        <v>1</v>
      </c>
      <c r="S203" s="222" t="b">
        <f t="shared" si="54"/>
        <v>1</v>
      </c>
      <c r="T203" s="222" t="b">
        <f t="shared" si="55"/>
        <v>1</v>
      </c>
      <c r="U203" s="222" t="b">
        <f t="shared" si="56"/>
        <v>0</v>
      </c>
      <c r="V203" s="167" t="e" cm="1">
        <f t="array" aca="1" ref="V203" ca="1">IFERROR(_xlfn.XLOOKUP(J203,INDIRECT(SUBSTITUTE(SUBSTITUTE(SUBSTITUTE(I203,"/","_"),"-","Y")," ","X")),INDIRECT(SUBSTITUTE(SUBSTITUTE(SUBSTITUTE(I203,"/","_"),"-","Y")," ","X"))),_xlfn.XLOOKUP(J203,INDIRECT(SUBSTITUTE(SUBSTITUTE(SUBSTITUTE(I203,"/","_"),"-","Y")," ","X")),INDIRECT(SUBSTITUTE(SUBSTITUTE(SUBSTITUTE(I203,"/","_"),"-","Y")," ","X"))))</f>
        <v>#REF!</v>
      </c>
      <c r="W203" s="222">
        <f t="shared" ca="1" si="45"/>
        <v>-1</v>
      </c>
      <c r="X203" s="167" t="e">
        <f t="shared" ca="1" si="57"/>
        <v>#REF!</v>
      </c>
      <c r="Y203" s="167" t="str">
        <f t="shared" si="58"/>
        <v/>
      </c>
      <c r="Z203" s="167" t="str">
        <f t="shared" ca="1" si="46"/>
        <v/>
      </c>
      <c r="AA203" s="167" t="str">
        <f t="shared" ca="1" si="59"/>
        <v/>
      </c>
      <c r="AB203" s="223" t="b">
        <f t="shared" si="60"/>
        <v>1</v>
      </c>
      <c r="AC203" s="223" t="b">
        <f t="shared" si="61"/>
        <v>1</v>
      </c>
      <c r="AD203" s="223" t="b">
        <f t="shared" si="62"/>
        <v>1</v>
      </c>
      <c r="AE203" s="223" t="b">
        <f t="shared" si="63"/>
        <v>1</v>
      </c>
      <c r="AF203" s="252" t="str">
        <f t="shared" ca="1" si="64"/>
        <v/>
      </c>
      <c r="AG203" s="420"/>
    </row>
    <row r="204" spans="1:33" x14ac:dyDescent="0.3">
      <c r="A204" s="260">
        <f t="shared" ca="1" si="47"/>
        <v>-1</v>
      </c>
      <c r="B204" s="261" t="str" cm="1">
        <f t="array" ref="B204">IF(NOT(ISNA(_xlfn.XLOOKUP(I204,T11_AusBerSort,T11_AusBerSort))),"A",IF(NOT(ISNA(VLOOKUP(I204,T11_EinBerSort,T11_EinBerSort))),"E",""))</f>
        <v/>
      </c>
      <c r="C204" s="265" t="s">
        <v>191</v>
      </c>
      <c r="D204" s="262">
        <f t="shared" si="65"/>
        <v>191</v>
      </c>
      <c r="E204" s="260">
        <f t="shared" ca="1" si="5"/>
        <v>-1</v>
      </c>
      <c r="F204" s="18"/>
      <c r="G204" s="18"/>
      <c r="H204" s="19"/>
      <c r="I204" s="18"/>
      <c r="J204" s="18"/>
      <c r="K204" s="21"/>
      <c r="M204" s="222" t="str">
        <f t="shared" si="48"/>
        <v>000000</v>
      </c>
      <c r="N204" s="222">
        <f t="shared" si="49"/>
        <v>0</v>
      </c>
      <c r="O204" s="222" t="b">
        <f t="shared" si="50"/>
        <v>1</v>
      </c>
      <c r="P204" s="222" t="b">
        <f t="shared" si="51"/>
        <v>1</v>
      </c>
      <c r="Q204" s="222" t="b">
        <f t="shared" si="52"/>
        <v>1</v>
      </c>
      <c r="R204" s="222" t="b">
        <f t="shared" si="53"/>
        <v>1</v>
      </c>
      <c r="S204" s="222" t="b">
        <f t="shared" si="54"/>
        <v>1</v>
      </c>
      <c r="T204" s="222" t="b">
        <f t="shared" si="55"/>
        <v>1</v>
      </c>
      <c r="U204" s="222" t="b">
        <f t="shared" si="56"/>
        <v>0</v>
      </c>
      <c r="V204" s="167" t="e" cm="1">
        <f t="array" aca="1" ref="V204" ca="1">IFERROR(_xlfn.XLOOKUP(J204,INDIRECT(SUBSTITUTE(SUBSTITUTE(SUBSTITUTE(I204,"/","_"),"-","Y")," ","X")),INDIRECT(SUBSTITUTE(SUBSTITUTE(SUBSTITUTE(I204,"/","_"),"-","Y")," ","X"))),_xlfn.XLOOKUP(J204,INDIRECT(SUBSTITUTE(SUBSTITUTE(SUBSTITUTE(I204,"/","_"),"-","Y")," ","X")),INDIRECT(SUBSTITUTE(SUBSTITUTE(SUBSTITUTE(I204,"/","_"),"-","Y")," ","X"))))</f>
        <v>#REF!</v>
      </c>
      <c r="W204" s="222">
        <f t="shared" ca="1" si="45"/>
        <v>-1</v>
      </c>
      <c r="X204" s="167" t="e">
        <f t="shared" ca="1" si="57"/>
        <v>#REF!</v>
      </c>
      <c r="Y204" s="167" t="str">
        <f t="shared" si="58"/>
        <v/>
      </c>
      <c r="Z204" s="167" t="str">
        <f t="shared" ca="1" si="46"/>
        <v/>
      </c>
      <c r="AA204" s="167" t="str">
        <f t="shared" ca="1" si="59"/>
        <v/>
      </c>
      <c r="AB204" s="223" t="b">
        <f t="shared" si="60"/>
        <v>1</v>
      </c>
      <c r="AC204" s="223" t="b">
        <f t="shared" si="61"/>
        <v>1</v>
      </c>
      <c r="AD204" s="223" t="b">
        <f t="shared" si="62"/>
        <v>1</v>
      </c>
      <c r="AE204" s="223" t="b">
        <f t="shared" si="63"/>
        <v>1</v>
      </c>
      <c r="AF204" s="252" t="str">
        <f t="shared" ca="1" si="64"/>
        <v/>
      </c>
      <c r="AG204" s="420"/>
    </row>
    <row r="205" spans="1:33" x14ac:dyDescent="0.3">
      <c r="A205" s="260">
        <f t="shared" ca="1" si="47"/>
        <v>-1</v>
      </c>
      <c r="B205" s="261" t="str" cm="1">
        <f t="array" ref="B205">IF(NOT(ISNA(_xlfn.XLOOKUP(I205,T11_AusBerSort,T11_AusBerSort))),"A",IF(NOT(ISNA(VLOOKUP(I205,T11_EinBerSort,T11_EinBerSort))),"E",""))</f>
        <v/>
      </c>
      <c r="C205" s="265" t="s">
        <v>191</v>
      </c>
      <c r="D205" s="262">
        <f t="shared" si="65"/>
        <v>192</v>
      </c>
      <c r="E205" s="260">
        <f t="shared" ca="1" si="5"/>
        <v>-1</v>
      </c>
      <c r="F205" s="18"/>
      <c r="G205" s="18"/>
      <c r="H205" s="19"/>
      <c r="I205" s="18"/>
      <c r="J205" s="18"/>
      <c r="K205" s="21"/>
      <c r="M205" s="222" t="str">
        <f t="shared" si="48"/>
        <v>000000</v>
      </c>
      <c r="N205" s="222">
        <f t="shared" si="49"/>
        <v>0</v>
      </c>
      <c r="O205" s="222" t="b">
        <f t="shared" si="50"/>
        <v>1</v>
      </c>
      <c r="P205" s="222" t="b">
        <f t="shared" si="51"/>
        <v>1</v>
      </c>
      <c r="Q205" s="222" t="b">
        <f t="shared" si="52"/>
        <v>1</v>
      </c>
      <c r="R205" s="222" t="b">
        <f t="shared" si="53"/>
        <v>1</v>
      </c>
      <c r="S205" s="222" t="b">
        <f t="shared" si="54"/>
        <v>1</v>
      </c>
      <c r="T205" s="222" t="b">
        <f t="shared" si="55"/>
        <v>1</v>
      </c>
      <c r="U205" s="222" t="b">
        <f t="shared" si="56"/>
        <v>0</v>
      </c>
      <c r="V205" s="167" t="e" cm="1">
        <f t="array" aca="1" ref="V205" ca="1">IFERROR(_xlfn.XLOOKUP(J205,INDIRECT(SUBSTITUTE(SUBSTITUTE(SUBSTITUTE(I205,"/","_"),"-","Y")," ","X")),INDIRECT(SUBSTITUTE(SUBSTITUTE(SUBSTITUTE(I205,"/","_"),"-","Y")," ","X"))),_xlfn.XLOOKUP(J205,INDIRECT(SUBSTITUTE(SUBSTITUTE(SUBSTITUTE(I205,"/","_"),"-","Y")," ","X")),INDIRECT(SUBSTITUTE(SUBSTITUTE(SUBSTITUTE(I205,"/","_"),"-","Y")," ","X"))))</f>
        <v>#REF!</v>
      </c>
      <c r="W205" s="222">
        <f t="shared" ca="1" si="45"/>
        <v>-1</v>
      </c>
      <c r="X205" s="167" t="e">
        <f t="shared" ca="1" si="57"/>
        <v>#REF!</v>
      </c>
      <c r="Y205" s="167" t="str">
        <f t="shared" si="58"/>
        <v/>
      </c>
      <c r="Z205" s="167" t="str">
        <f t="shared" ca="1" si="46"/>
        <v/>
      </c>
      <c r="AA205" s="167" t="str">
        <f t="shared" ca="1" si="59"/>
        <v/>
      </c>
      <c r="AB205" s="223" t="b">
        <f t="shared" si="60"/>
        <v>1</v>
      </c>
      <c r="AC205" s="223" t="b">
        <f t="shared" si="61"/>
        <v>1</v>
      </c>
      <c r="AD205" s="223" t="b">
        <f t="shared" si="62"/>
        <v>1</v>
      </c>
      <c r="AE205" s="223" t="b">
        <f t="shared" si="63"/>
        <v>1</v>
      </c>
      <c r="AF205" s="252" t="str">
        <f t="shared" ca="1" si="64"/>
        <v/>
      </c>
      <c r="AG205" s="420"/>
    </row>
    <row r="206" spans="1:33" x14ac:dyDescent="0.3">
      <c r="A206" s="260">
        <f t="shared" ca="1" si="47"/>
        <v>-1</v>
      </c>
      <c r="B206" s="261" t="str" cm="1">
        <f t="array" ref="B206">IF(NOT(ISNA(_xlfn.XLOOKUP(I206,T11_AusBerSort,T11_AusBerSort))),"A",IF(NOT(ISNA(VLOOKUP(I206,T11_EinBerSort,T11_EinBerSort))),"E",""))</f>
        <v/>
      </c>
      <c r="C206" s="265" t="s">
        <v>191</v>
      </c>
      <c r="D206" s="262">
        <f t="shared" si="65"/>
        <v>193</v>
      </c>
      <c r="E206" s="260">
        <f t="shared" ca="1" si="5"/>
        <v>-1</v>
      </c>
      <c r="F206" s="18"/>
      <c r="G206" s="18"/>
      <c r="H206" s="18"/>
      <c r="I206" s="18"/>
      <c r="J206" s="18"/>
      <c r="K206" s="21"/>
      <c r="M206" s="222" t="str">
        <f t="shared" si="48"/>
        <v>000000</v>
      </c>
      <c r="N206" s="222">
        <f t="shared" si="49"/>
        <v>0</v>
      </c>
      <c r="O206" s="222" t="b">
        <f t="shared" si="50"/>
        <v>1</v>
      </c>
      <c r="P206" s="222" t="b">
        <f t="shared" si="51"/>
        <v>1</v>
      </c>
      <c r="Q206" s="222" t="b">
        <f t="shared" si="52"/>
        <v>1</v>
      </c>
      <c r="R206" s="222" t="b">
        <f t="shared" si="53"/>
        <v>1</v>
      </c>
      <c r="S206" s="222" t="b">
        <f t="shared" si="54"/>
        <v>1</v>
      </c>
      <c r="T206" s="222" t="b">
        <f t="shared" si="55"/>
        <v>1</v>
      </c>
      <c r="U206" s="222" t="b">
        <f t="shared" si="56"/>
        <v>0</v>
      </c>
      <c r="V206" s="167" t="e" cm="1">
        <f t="array" aca="1" ref="V206" ca="1">IFERROR(_xlfn.XLOOKUP(J206,INDIRECT(SUBSTITUTE(SUBSTITUTE(SUBSTITUTE(I206,"/","_"),"-","Y")," ","X")),INDIRECT(SUBSTITUTE(SUBSTITUTE(SUBSTITUTE(I206,"/","_"),"-","Y")," ","X"))),_xlfn.XLOOKUP(J206,INDIRECT(SUBSTITUTE(SUBSTITUTE(SUBSTITUTE(I206,"/","_"),"-","Y")," ","X")),INDIRECT(SUBSTITUTE(SUBSTITUTE(SUBSTITUTE(I206,"/","_"),"-","Y")," ","X"))))</f>
        <v>#REF!</v>
      </c>
      <c r="W206" s="222">
        <f t="shared" ref="W206:W269" ca="1" si="66">IF(C206="SB",-2,IF(_xlfn.IFNA(VLOOKUP(D206,T3_ErläuterungenLfdNr,1,FALSE),0)&gt;0,_xlfn.IFNA(VLOOKUP(D206,T3_ErläuterungenLfdNr,1,FALSE),0),_xlfn.IFNA(VLOOKUP(J206,T11_BelegErläuterungNotwendig,2,FALSE),-1)))</f>
        <v>-1</v>
      </c>
      <c r="X206" s="167" t="e">
        <f t="shared" ca="1" si="57"/>
        <v>#REF!</v>
      </c>
      <c r="Y206" s="167" t="str">
        <f t="shared" si="58"/>
        <v/>
      </c>
      <c r="Z206" s="167" t="str">
        <f t="shared" ref="Z206:Z269" ca="1" si="67">IF(AND(E206=T11_BelegErläuterungControl,U206),"Bitte Erläuterung: Um was handelt es sich? Notieren Sie dies auf  Tab '3-Erläuterungen Belege'.","")</f>
        <v/>
      </c>
      <c r="AA206" s="167" t="str">
        <f t="shared" ca="1" si="59"/>
        <v/>
      </c>
      <c r="AB206" s="223" t="b">
        <f t="shared" si="60"/>
        <v>1</v>
      </c>
      <c r="AC206" s="223" t="b">
        <f t="shared" si="61"/>
        <v>1</v>
      </c>
      <c r="AD206" s="223" t="b">
        <f t="shared" si="62"/>
        <v>1</v>
      </c>
      <c r="AE206" s="223" t="b">
        <f t="shared" si="63"/>
        <v>1</v>
      </c>
      <c r="AF206" s="252" t="str">
        <f t="shared" ca="1" si="64"/>
        <v/>
      </c>
      <c r="AG206" s="420"/>
    </row>
    <row r="207" spans="1:33" x14ac:dyDescent="0.3">
      <c r="A207" s="260">
        <f t="shared" ref="A207:A270" ca="1" si="68">IF(W207=0,0,W207)</f>
        <v>-1</v>
      </c>
      <c r="B207" s="261" t="str" cm="1">
        <f t="array" ref="B207">IF(NOT(ISNA(_xlfn.XLOOKUP(I207,T11_AusBerSort,T11_AusBerSort))),"A",IF(NOT(ISNA(VLOOKUP(I207,T11_EinBerSort,T11_EinBerSort))),"E",""))</f>
        <v/>
      </c>
      <c r="C207" s="265" t="s">
        <v>191</v>
      </c>
      <c r="D207" s="262">
        <f t="shared" si="65"/>
        <v>194</v>
      </c>
      <c r="E207" s="260">
        <f t="shared" ca="1" si="5"/>
        <v>-1</v>
      </c>
      <c r="F207" s="18"/>
      <c r="G207" s="18"/>
      <c r="H207" s="18"/>
      <c r="I207" s="18"/>
      <c r="J207" s="18"/>
      <c r="K207" s="21"/>
      <c r="M207" s="222" t="str">
        <f t="shared" ref="M207:M270" si="69">LEFT(TEXT(LEN(TRIM(F207)),"0"),1)&amp;LEFT(TEXT(LEN(TRIM(G207)),"0"),1)&amp;LEFT(TEXT(LEN(TRIM(H207)),"0"),1)&amp;LEFT(TEXT(LEN(TRIM(I207)),"0"),1)&amp;LEFT(TEXT(LEN(TRIM(J207)),"0"),1)&amp;LEFT(TEXT(LEN(TRIM(K207)),"0"),1)</f>
        <v>000000</v>
      </c>
      <c r="N207" s="222">
        <f t="shared" ref="N207:N270" si="70">LEN(SUBSTITUTE(M207,"0",""))</f>
        <v>0</v>
      </c>
      <c r="O207" s="222" t="b">
        <f t="shared" ref="O207:O270" si="71">IF(LEN(TRIM(F207))=0,TRUE,FALSE)</f>
        <v>1</v>
      </c>
      <c r="P207" s="222" t="b">
        <f t="shared" ref="P207:P270" si="72">IF(LEN(TRIM(G207))=0,TRUE,FALSE)</f>
        <v>1</v>
      </c>
      <c r="Q207" s="222" t="b">
        <f t="shared" ref="Q207:Q270" si="73">IF(LEN(TRIM(H207))=0,TRUE,FALSE)</f>
        <v>1</v>
      </c>
      <c r="R207" s="222" t="b">
        <f t="shared" ref="R207:R270" si="74">IF(LEN(TRIM(I207))=0,TRUE,FALSE)</f>
        <v>1</v>
      </c>
      <c r="S207" s="222" t="b">
        <f t="shared" ref="S207:S270" si="75">IF(LEN(TRIM(J207))=0,TRUE,FALSE)</f>
        <v>1</v>
      </c>
      <c r="T207" s="222" t="b">
        <f t="shared" ref="T207:T270" si="76">IF(LEN(TRIM(K207))=0,TRUE,FALSE)</f>
        <v>1</v>
      </c>
      <c r="U207" s="222" t="b">
        <f t="shared" ref="U207:U270" si="77">IF(C207="EB",NOT(OR(O207,P207,Q207,R207,S207,T207)),NOT(OR(R207,S207,T207)))</f>
        <v>0</v>
      </c>
      <c r="V207" s="167" t="e" cm="1">
        <f t="array" aca="1" ref="V207" ca="1">IFERROR(_xlfn.XLOOKUP(J207,INDIRECT(SUBSTITUTE(SUBSTITUTE(SUBSTITUTE(I207,"/","_"),"-","Y")," ","X")),INDIRECT(SUBSTITUTE(SUBSTITUTE(SUBSTITUTE(I207,"/","_"),"-","Y")," ","X"))),_xlfn.XLOOKUP(J207,INDIRECT(SUBSTITUTE(SUBSTITUTE(SUBSTITUTE(I207,"/","_"),"-","Y")," ","X")),INDIRECT(SUBSTITUTE(SUBSTITUTE(SUBSTITUTE(I207,"/","_"),"-","Y")," ","X"))))</f>
        <v>#REF!</v>
      </c>
      <c r="W207" s="222">
        <f t="shared" ca="1" si="66"/>
        <v>-1</v>
      </c>
      <c r="X207" s="167" t="e">
        <f t="shared" ref="X207:X270" ca="1" si="78">IF(_xlfn.IFNA(V207,1)=1,"Bitte Eintrag in Spalte Detail korrigieren/ergänzen! ",IF(U207,"",IF(C207="EB","Bitte füllen Sie die Zeile vollständig aus!","Bitte füllen Sie nur in der Zeile die Spalten: Bereich, Detail, Summe aus!")))</f>
        <v>#REF!</v>
      </c>
      <c r="Y207" s="167" t="str">
        <f t="shared" ref="Y207:Y270" si="79">IF(N207&gt;0,IFERROR(X207,IF(U207,"",IF(C207="EB","Bitte füllen Sie die Zeile vollständig aus!","Bitte füllen Sie nur in der Zeile die Spalten: Bereich, Detail, Summe aus!"))),"")</f>
        <v/>
      </c>
      <c r="Z207" s="167" t="str">
        <f t="shared" ca="1" si="67"/>
        <v/>
      </c>
      <c r="AA207" s="167" t="str">
        <f t="shared" ref="AA207:AA270" ca="1" si="80">IF(ISNA(V207),"",IF(U207,IF(AB207,"Diesem Eintrag ist ein zusätzliches Dokument mit der Auflistung aller zugehöriger Einzelbuchungen beizufügen!","Löschen Sie alle Inhalte in der Zeile in den Spalten: Buchhaltungsnummer, Zahlungsempfänger, Zahlungsdatum!"),""))</f>
        <v/>
      </c>
      <c r="AB207" s="223" t="b">
        <f t="shared" ref="AB207:AB270" si="81">OR(C207="EB",AND(C207="SB",AC207,AD207,AE207))</f>
        <v>1</v>
      </c>
      <c r="AC207" s="223" t="b">
        <f t="shared" ref="AC207:AC270" si="82">OR(AND(LEN(TRIM(F207))=0,$C207="SB"),$C207="EB")</f>
        <v>1</v>
      </c>
      <c r="AD207" s="223" t="b">
        <f t="shared" ref="AD207:AD270" si="83">OR(AND(LEN(TRIM(G207))=0,$C207="SB"),$C207="EB")</f>
        <v>1</v>
      </c>
      <c r="AE207" s="223" t="b">
        <f t="shared" ref="AE207:AE270" si="84">OR(AND(LEN(TRIM(H207))=0,$C207="SB"),$C207="EB")</f>
        <v>1</v>
      </c>
      <c r="AF207" s="252" t="str">
        <f t="shared" ref="AF207:AF270" ca="1" si="85">Y207&amp;IF(C207="EB",Z207,AA207)</f>
        <v/>
      </c>
      <c r="AG207" s="420"/>
    </row>
    <row r="208" spans="1:33" x14ac:dyDescent="0.3">
      <c r="A208" s="260">
        <f t="shared" ca="1" si="68"/>
        <v>-1</v>
      </c>
      <c r="B208" s="261" t="str" cm="1">
        <f t="array" ref="B208">IF(NOT(ISNA(_xlfn.XLOOKUP(I208,T11_AusBerSort,T11_AusBerSort))),"A",IF(NOT(ISNA(VLOOKUP(I208,T11_EinBerSort,T11_EinBerSort))),"E",""))</f>
        <v/>
      </c>
      <c r="C208" s="265" t="s">
        <v>191</v>
      </c>
      <c r="D208" s="262">
        <f t="shared" ref="D208:D271" si="86">D207+1</f>
        <v>195</v>
      </c>
      <c r="E208" s="260">
        <f t="shared" ref="E208:E271" ca="1" si="87">IF(W208=0,-100,W208)</f>
        <v>-1</v>
      </c>
      <c r="F208" s="18"/>
      <c r="G208" s="18"/>
      <c r="H208" s="18"/>
      <c r="I208" s="18"/>
      <c r="J208" s="18"/>
      <c r="K208" s="21"/>
      <c r="M208" s="222" t="str">
        <f t="shared" si="69"/>
        <v>000000</v>
      </c>
      <c r="N208" s="222">
        <f t="shared" si="70"/>
        <v>0</v>
      </c>
      <c r="O208" s="222" t="b">
        <f t="shared" si="71"/>
        <v>1</v>
      </c>
      <c r="P208" s="222" t="b">
        <f t="shared" si="72"/>
        <v>1</v>
      </c>
      <c r="Q208" s="222" t="b">
        <f t="shared" si="73"/>
        <v>1</v>
      </c>
      <c r="R208" s="222" t="b">
        <f t="shared" si="74"/>
        <v>1</v>
      </c>
      <c r="S208" s="222" t="b">
        <f t="shared" si="75"/>
        <v>1</v>
      </c>
      <c r="T208" s="222" t="b">
        <f t="shared" si="76"/>
        <v>1</v>
      </c>
      <c r="U208" s="222" t="b">
        <f t="shared" si="77"/>
        <v>0</v>
      </c>
      <c r="V208" s="167" t="e" cm="1">
        <f t="array" aca="1" ref="V208" ca="1">IFERROR(_xlfn.XLOOKUP(J208,INDIRECT(SUBSTITUTE(SUBSTITUTE(SUBSTITUTE(I208,"/","_"),"-","Y")," ","X")),INDIRECT(SUBSTITUTE(SUBSTITUTE(SUBSTITUTE(I208,"/","_"),"-","Y")," ","X"))),_xlfn.XLOOKUP(J208,INDIRECT(SUBSTITUTE(SUBSTITUTE(SUBSTITUTE(I208,"/","_"),"-","Y")," ","X")),INDIRECT(SUBSTITUTE(SUBSTITUTE(SUBSTITUTE(I208,"/","_"),"-","Y")," ","X"))))</f>
        <v>#REF!</v>
      </c>
      <c r="W208" s="222">
        <f t="shared" ca="1" si="66"/>
        <v>-1</v>
      </c>
      <c r="X208" s="167" t="e">
        <f t="shared" ca="1" si="78"/>
        <v>#REF!</v>
      </c>
      <c r="Y208" s="167" t="str">
        <f t="shared" si="79"/>
        <v/>
      </c>
      <c r="Z208" s="167" t="str">
        <f t="shared" ca="1" si="67"/>
        <v/>
      </c>
      <c r="AA208" s="167" t="str">
        <f t="shared" ca="1" si="80"/>
        <v/>
      </c>
      <c r="AB208" s="223" t="b">
        <f t="shared" si="81"/>
        <v>1</v>
      </c>
      <c r="AC208" s="223" t="b">
        <f t="shared" si="82"/>
        <v>1</v>
      </c>
      <c r="AD208" s="223" t="b">
        <f t="shared" si="83"/>
        <v>1</v>
      </c>
      <c r="AE208" s="223" t="b">
        <f t="shared" si="84"/>
        <v>1</v>
      </c>
      <c r="AF208" s="252" t="str">
        <f t="shared" ca="1" si="85"/>
        <v/>
      </c>
      <c r="AG208" s="420"/>
    </row>
    <row r="209" spans="1:33" x14ac:dyDescent="0.3">
      <c r="A209" s="260">
        <f t="shared" ca="1" si="68"/>
        <v>-1</v>
      </c>
      <c r="B209" s="261" t="str" cm="1">
        <f t="array" ref="B209">IF(NOT(ISNA(_xlfn.XLOOKUP(I209,T11_AusBerSort,T11_AusBerSort))),"A",IF(NOT(ISNA(VLOOKUP(I209,T11_EinBerSort,T11_EinBerSort))),"E",""))</f>
        <v/>
      </c>
      <c r="C209" s="265" t="s">
        <v>191</v>
      </c>
      <c r="D209" s="262">
        <f t="shared" si="86"/>
        <v>196</v>
      </c>
      <c r="E209" s="260">
        <f t="shared" ca="1" si="87"/>
        <v>-1</v>
      </c>
      <c r="F209" s="18"/>
      <c r="G209" s="18"/>
      <c r="H209" s="18"/>
      <c r="I209" s="18"/>
      <c r="J209" s="18"/>
      <c r="K209" s="21"/>
      <c r="M209" s="222" t="str">
        <f t="shared" si="69"/>
        <v>000000</v>
      </c>
      <c r="N209" s="222">
        <f t="shared" si="70"/>
        <v>0</v>
      </c>
      <c r="O209" s="222" t="b">
        <f t="shared" si="71"/>
        <v>1</v>
      </c>
      <c r="P209" s="222" t="b">
        <f t="shared" si="72"/>
        <v>1</v>
      </c>
      <c r="Q209" s="222" t="b">
        <f t="shared" si="73"/>
        <v>1</v>
      </c>
      <c r="R209" s="222" t="b">
        <f t="shared" si="74"/>
        <v>1</v>
      </c>
      <c r="S209" s="222" t="b">
        <f t="shared" si="75"/>
        <v>1</v>
      </c>
      <c r="T209" s="222" t="b">
        <f t="shared" si="76"/>
        <v>1</v>
      </c>
      <c r="U209" s="222" t="b">
        <f t="shared" si="77"/>
        <v>0</v>
      </c>
      <c r="V209" s="167" t="e" cm="1">
        <f t="array" aca="1" ref="V209" ca="1">IFERROR(_xlfn.XLOOKUP(J209,INDIRECT(SUBSTITUTE(SUBSTITUTE(SUBSTITUTE(I209,"/","_"),"-","Y")," ","X")),INDIRECT(SUBSTITUTE(SUBSTITUTE(SUBSTITUTE(I209,"/","_"),"-","Y")," ","X"))),_xlfn.XLOOKUP(J209,INDIRECT(SUBSTITUTE(SUBSTITUTE(SUBSTITUTE(I209,"/","_"),"-","Y")," ","X")),INDIRECT(SUBSTITUTE(SUBSTITUTE(SUBSTITUTE(I209,"/","_"),"-","Y")," ","X"))))</f>
        <v>#REF!</v>
      </c>
      <c r="W209" s="222">
        <f t="shared" ca="1" si="66"/>
        <v>-1</v>
      </c>
      <c r="X209" s="167" t="e">
        <f t="shared" ca="1" si="78"/>
        <v>#REF!</v>
      </c>
      <c r="Y209" s="167" t="str">
        <f t="shared" si="79"/>
        <v/>
      </c>
      <c r="Z209" s="167" t="str">
        <f t="shared" ca="1" si="67"/>
        <v/>
      </c>
      <c r="AA209" s="167" t="str">
        <f t="shared" ca="1" si="80"/>
        <v/>
      </c>
      <c r="AB209" s="223" t="b">
        <f t="shared" si="81"/>
        <v>1</v>
      </c>
      <c r="AC209" s="223" t="b">
        <f t="shared" si="82"/>
        <v>1</v>
      </c>
      <c r="AD209" s="223" t="b">
        <f t="shared" si="83"/>
        <v>1</v>
      </c>
      <c r="AE209" s="223" t="b">
        <f t="shared" si="84"/>
        <v>1</v>
      </c>
      <c r="AF209" s="252" t="str">
        <f t="shared" ca="1" si="85"/>
        <v/>
      </c>
      <c r="AG209" s="420"/>
    </row>
    <row r="210" spans="1:33" x14ac:dyDescent="0.3">
      <c r="A210" s="260">
        <f t="shared" ca="1" si="68"/>
        <v>-1</v>
      </c>
      <c r="B210" s="261" t="str" cm="1">
        <f t="array" ref="B210">IF(NOT(ISNA(_xlfn.XLOOKUP(I210,T11_AusBerSort,T11_AusBerSort))),"A",IF(NOT(ISNA(VLOOKUP(I210,T11_EinBerSort,T11_EinBerSort))),"E",""))</f>
        <v/>
      </c>
      <c r="C210" s="265" t="s">
        <v>191</v>
      </c>
      <c r="D210" s="262">
        <f t="shared" si="86"/>
        <v>197</v>
      </c>
      <c r="E210" s="260">
        <f t="shared" ca="1" si="87"/>
        <v>-1</v>
      </c>
      <c r="F210" s="18"/>
      <c r="G210" s="18"/>
      <c r="H210" s="18"/>
      <c r="I210" s="18"/>
      <c r="J210" s="18"/>
      <c r="K210" s="21"/>
      <c r="M210" s="222" t="str">
        <f t="shared" si="69"/>
        <v>000000</v>
      </c>
      <c r="N210" s="222">
        <f t="shared" si="70"/>
        <v>0</v>
      </c>
      <c r="O210" s="222" t="b">
        <f t="shared" si="71"/>
        <v>1</v>
      </c>
      <c r="P210" s="222" t="b">
        <f t="shared" si="72"/>
        <v>1</v>
      </c>
      <c r="Q210" s="222" t="b">
        <f t="shared" si="73"/>
        <v>1</v>
      </c>
      <c r="R210" s="222" t="b">
        <f t="shared" si="74"/>
        <v>1</v>
      </c>
      <c r="S210" s="222" t="b">
        <f t="shared" si="75"/>
        <v>1</v>
      </c>
      <c r="T210" s="222" t="b">
        <f t="shared" si="76"/>
        <v>1</v>
      </c>
      <c r="U210" s="222" t="b">
        <f t="shared" si="77"/>
        <v>0</v>
      </c>
      <c r="V210" s="167" t="e" cm="1">
        <f t="array" aca="1" ref="V210" ca="1">IFERROR(_xlfn.XLOOKUP(J210,INDIRECT(SUBSTITUTE(SUBSTITUTE(SUBSTITUTE(I210,"/","_"),"-","Y")," ","X")),INDIRECT(SUBSTITUTE(SUBSTITUTE(SUBSTITUTE(I210,"/","_"),"-","Y")," ","X"))),_xlfn.XLOOKUP(J210,INDIRECT(SUBSTITUTE(SUBSTITUTE(SUBSTITUTE(I210,"/","_"),"-","Y")," ","X")),INDIRECT(SUBSTITUTE(SUBSTITUTE(SUBSTITUTE(I210,"/","_"),"-","Y")," ","X"))))</f>
        <v>#REF!</v>
      </c>
      <c r="W210" s="222">
        <f t="shared" ca="1" si="66"/>
        <v>-1</v>
      </c>
      <c r="X210" s="167" t="e">
        <f t="shared" ca="1" si="78"/>
        <v>#REF!</v>
      </c>
      <c r="Y210" s="167" t="str">
        <f t="shared" si="79"/>
        <v/>
      </c>
      <c r="Z210" s="167" t="str">
        <f t="shared" ca="1" si="67"/>
        <v/>
      </c>
      <c r="AA210" s="167" t="str">
        <f t="shared" ca="1" si="80"/>
        <v/>
      </c>
      <c r="AB210" s="223" t="b">
        <f t="shared" si="81"/>
        <v>1</v>
      </c>
      <c r="AC210" s="223" t="b">
        <f t="shared" si="82"/>
        <v>1</v>
      </c>
      <c r="AD210" s="223" t="b">
        <f t="shared" si="83"/>
        <v>1</v>
      </c>
      <c r="AE210" s="223" t="b">
        <f t="shared" si="84"/>
        <v>1</v>
      </c>
      <c r="AF210" s="252" t="str">
        <f t="shared" ca="1" si="85"/>
        <v/>
      </c>
      <c r="AG210" s="420"/>
    </row>
    <row r="211" spans="1:33" x14ac:dyDescent="0.3">
      <c r="A211" s="260">
        <f t="shared" ca="1" si="68"/>
        <v>-1</v>
      </c>
      <c r="B211" s="261" t="str" cm="1">
        <f t="array" ref="B211">IF(NOT(ISNA(_xlfn.XLOOKUP(I211,T11_AusBerSort,T11_AusBerSort))),"A",IF(NOT(ISNA(VLOOKUP(I211,T11_EinBerSort,T11_EinBerSort))),"E",""))</f>
        <v/>
      </c>
      <c r="C211" s="265" t="s">
        <v>191</v>
      </c>
      <c r="D211" s="262">
        <f t="shared" si="86"/>
        <v>198</v>
      </c>
      <c r="E211" s="260">
        <f t="shared" ca="1" si="87"/>
        <v>-1</v>
      </c>
      <c r="F211" s="18"/>
      <c r="G211" s="18"/>
      <c r="H211" s="18"/>
      <c r="I211" s="18"/>
      <c r="J211" s="18"/>
      <c r="K211" s="21"/>
      <c r="M211" s="222" t="str">
        <f t="shared" si="69"/>
        <v>000000</v>
      </c>
      <c r="N211" s="222">
        <f t="shared" si="70"/>
        <v>0</v>
      </c>
      <c r="O211" s="222" t="b">
        <f t="shared" si="71"/>
        <v>1</v>
      </c>
      <c r="P211" s="222" t="b">
        <f t="shared" si="72"/>
        <v>1</v>
      </c>
      <c r="Q211" s="222" t="b">
        <f t="shared" si="73"/>
        <v>1</v>
      </c>
      <c r="R211" s="222" t="b">
        <f t="shared" si="74"/>
        <v>1</v>
      </c>
      <c r="S211" s="222" t="b">
        <f t="shared" si="75"/>
        <v>1</v>
      </c>
      <c r="T211" s="222" t="b">
        <f t="shared" si="76"/>
        <v>1</v>
      </c>
      <c r="U211" s="222" t="b">
        <f t="shared" si="77"/>
        <v>0</v>
      </c>
      <c r="V211" s="167" t="e" cm="1">
        <f t="array" aca="1" ref="V211" ca="1">IFERROR(_xlfn.XLOOKUP(J211,INDIRECT(SUBSTITUTE(SUBSTITUTE(SUBSTITUTE(I211,"/","_"),"-","Y")," ","X")),INDIRECT(SUBSTITUTE(SUBSTITUTE(SUBSTITUTE(I211,"/","_"),"-","Y")," ","X"))),_xlfn.XLOOKUP(J211,INDIRECT(SUBSTITUTE(SUBSTITUTE(SUBSTITUTE(I211,"/","_"),"-","Y")," ","X")),INDIRECT(SUBSTITUTE(SUBSTITUTE(SUBSTITUTE(I211,"/","_"),"-","Y")," ","X"))))</f>
        <v>#REF!</v>
      </c>
      <c r="W211" s="222">
        <f t="shared" ca="1" si="66"/>
        <v>-1</v>
      </c>
      <c r="X211" s="167" t="e">
        <f t="shared" ca="1" si="78"/>
        <v>#REF!</v>
      </c>
      <c r="Y211" s="167" t="str">
        <f t="shared" si="79"/>
        <v/>
      </c>
      <c r="Z211" s="167" t="str">
        <f t="shared" ca="1" si="67"/>
        <v/>
      </c>
      <c r="AA211" s="167" t="str">
        <f t="shared" ca="1" si="80"/>
        <v/>
      </c>
      <c r="AB211" s="223" t="b">
        <f t="shared" si="81"/>
        <v>1</v>
      </c>
      <c r="AC211" s="223" t="b">
        <f t="shared" si="82"/>
        <v>1</v>
      </c>
      <c r="AD211" s="223" t="b">
        <f t="shared" si="83"/>
        <v>1</v>
      </c>
      <c r="AE211" s="223" t="b">
        <f t="shared" si="84"/>
        <v>1</v>
      </c>
      <c r="AF211" s="252" t="str">
        <f t="shared" ca="1" si="85"/>
        <v/>
      </c>
      <c r="AG211" s="420"/>
    </row>
    <row r="212" spans="1:33" x14ac:dyDescent="0.3">
      <c r="A212" s="260">
        <f t="shared" ca="1" si="68"/>
        <v>-1</v>
      </c>
      <c r="B212" s="261" t="str" cm="1">
        <f t="array" ref="B212">IF(NOT(ISNA(_xlfn.XLOOKUP(I212,T11_AusBerSort,T11_AusBerSort))),"A",IF(NOT(ISNA(VLOOKUP(I212,T11_EinBerSort,T11_EinBerSort))),"E",""))</f>
        <v/>
      </c>
      <c r="C212" s="265" t="s">
        <v>191</v>
      </c>
      <c r="D212" s="262">
        <f t="shared" si="86"/>
        <v>199</v>
      </c>
      <c r="E212" s="260">
        <f t="shared" ca="1" si="87"/>
        <v>-1</v>
      </c>
      <c r="F212" s="18"/>
      <c r="G212" s="18"/>
      <c r="H212" s="18"/>
      <c r="I212" s="18"/>
      <c r="J212" s="18"/>
      <c r="K212" s="21"/>
      <c r="M212" s="222" t="str">
        <f t="shared" si="69"/>
        <v>000000</v>
      </c>
      <c r="N212" s="222">
        <f t="shared" si="70"/>
        <v>0</v>
      </c>
      <c r="O212" s="222" t="b">
        <f t="shared" si="71"/>
        <v>1</v>
      </c>
      <c r="P212" s="222" t="b">
        <f t="shared" si="72"/>
        <v>1</v>
      </c>
      <c r="Q212" s="222" t="b">
        <f t="shared" si="73"/>
        <v>1</v>
      </c>
      <c r="R212" s="222" t="b">
        <f t="shared" si="74"/>
        <v>1</v>
      </c>
      <c r="S212" s="222" t="b">
        <f t="shared" si="75"/>
        <v>1</v>
      </c>
      <c r="T212" s="222" t="b">
        <f t="shared" si="76"/>
        <v>1</v>
      </c>
      <c r="U212" s="222" t="b">
        <f t="shared" si="77"/>
        <v>0</v>
      </c>
      <c r="V212" s="167" t="e" cm="1">
        <f t="array" aca="1" ref="V212" ca="1">IFERROR(_xlfn.XLOOKUP(J212,INDIRECT(SUBSTITUTE(SUBSTITUTE(SUBSTITUTE(I212,"/","_"),"-","Y")," ","X")),INDIRECT(SUBSTITUTE(SUBSTITUTE(SUBSTITUTE(I212,"/","_"),"-","Y")," ","X"))),_xlfn.XLOOKUP(J212,INDIRECT(SUBSTITUTE(SUBSTITUTE(SUBSTITUTE(I212,"/","_"),"-","Y")," ","X")),INDIRECT(SUBSTITUTE(SUBSTITUTE(SUBSTITUTE(I212,"/","_"),"-","Y")," ","X"))))</f>
        <v>#REF!</v>
      </c>
      <c r="W212" s="222">
        <f t="shared" ca="1" si="66"/>
        <v>-1</v>
      </c>
      <c r="X212" s="167" t="e">
        <f t="shared" ca="1" si="78"/>
        <v>#REF!</v>
      </c>
      <c r="Y212" s="167" t="str">
        <f t="shared" si="79"/>
        <v/>
      </c>
      <c r="Z212" s="167" t="str">
        <f t="shared" ca="1" si="67"/>
        <v/>
      </c>
      <c r="AA212" s="167" t="str">
        <f t="shared" ca="1" si="80"/>
        <v/>
      </c>
      <c r="AB212" s="223" t="b">
        <f t="shared" si="81"/>
        <v>1</v>
      </c>
      <c r="AC212" s="223" t="b">
        <f t="shared" si="82"/>
        <v>1</v>
      </c>
      <c r="AD212" s="223" t="b">
        <f t="shared" si="83"/>
        <v>1</v>
      </c>
      <c r="AE212" s="223" t="b">
        <f t="shared" si="84"/>
        <v>1</v>
      </c>
      <c r="AF212" s="252" t="str">
        <f t="shared" ca="1" si="85"/>
        <v/>
      </c>
      <c r="AG212" s="420"/>
    </row>
    <row r="213" spans="1:33" x14ac:dyDescent="0.3">
      <c r="A213" s="260">
        <f t="shared" ca="1" si="68"/>
        <v>-1</v>
      </c>
      <c r="B213" s="261" t="str" cm="1">
        <f t="array" ref="B213">IF(NOT(ISNA(_xlfn.XLOOKUP(I213,T11_AusBerSort,T11_AusBerSort))),"A",IF(NOT(ISNA(VLOOKUP(I213,T11_EinBerSort,T11_EinBerSort))),"E",""))</f>
        <v/>
      </c>
      <c r="C213" s="265" t="s">
        <v>191</v>
      </c>
      <c r="D213" s="262">
        <f t="shared" si="86"/>
        <v>200</v>
      </c>
      <c r="E213" s="260">
        <f t="shared" ca="1" si="87"/>
        <v>-1</v>
      </c>
      <c r="F213" s="18"/>
      <c r="G213" s="18"/>
      <c r="H213" s="18"/>
      <c r="I213" s="18"/>
      <c r="J213" s="18"/>
      <c r="K213" s="21"/>
      <c r="M213" s="222" t="str">
        <f t="shared" si="69"/>
        <v>000000</v>
      </c>
      <c r="N213" s="222">
        <f t="shared" si="70"/>
        <v>0</v>
      </c>
      <c r="O213" s="222" t="b">
        <f t="shared" si="71"/>
        <v>1</v>
      </c>
      <c r="P213" s="222" t="b">
        <f t="shared" si="72"/>
        <v>1</v>
      </c>
      <c r="Q213" s="222" t="b">
        <f t="shared" si="73"/>
        <v>1</v>
      </c>
      <c r="R213" s="222" t="b">
        <f t="shared" si="74"/>
        <v>1</v>
      </c>
      <c r="S213" s="222" t="b">
        <f t="shared" si="75"/>
        <v>1</v>
      </c>
      <c r="T213" s="222" t="b">
        <f t="shared" si="76"/>
        <v>1</v>
      </c>
      <c r="U213" s="222" t="b">
        <f t="shared" si="77"/>
        <v>0</v>
      </c>
      <c r="V213" s="167" t="e" cm="1">
        <f t="array" aca="1" ref="V213" ca="1">IFERROR(_xlfn.XLOOKUP(J213,INDIRECT(SUBSTITUTE(SUBSTITUTE(SUBSTITUTE(I213,"/","_"),"-","Y")," ","X")),INDIRECT(SUBSTITUTE(SUBSTITUTE(SUBSTITUTE(I213,"/","_"),"-","Y")," ","X"))),_xlfn.XLOOKUP(J213,INDIRECT(SUBSTITUTE(SUBSTITUTE(SUBSTITUTE(I213,"/","_"),"-","Y")," ","X")),INDIRECT(SUBSTITUTE(SUBSTITUTE(SUBSTITUTE(I213,"/","_"),"-","Y")," ","X"))))</f>
        <v>#REF!</v>
      </c>
      <c r="W213" s="222">
        <f t="shared" ca="1" si="66"/>
        <v>-1</v>
      </c>
      <c r="X213" s="167" t="e">
        <f t="shared" ca="1" si="78"/>
        <v>#REF!</v>
      </c>
      <c r="Y213" s="167" t="str">
        <f t="shared" si="79"/>
        <v/>
      </c>
      <c r="Z213" s="167" t="str">
        <f t="shared" ca="1" si="67"/>
        <v/>
      </c>
      <c r="AA213" s="167" t="str">
        <f t="shared" ca="1" si="80"/>
        <v/>
      </c>
      <c r="AB213" s="223" t="b">
        <f t="shared" si="81"/>
        <v>1</v>
      </c>
      <c r="AC213" s="223" t="b">
        <f t="shared" si="82"/>
        <v>1</v>
      </c>
      <c r="AD213" s="223" t="b">
        <f t="shared" si="83"/>
        <v>1</v>
      </c>
      <c r="AE213" s="223" t="b">
        <f t="shared" si="84"/>
        <v>1</v>
      </c>
      <c r="AF213" s="252" t="str">
        <f t="shared" ca="1" si="85"/>
        <v/>
      </c>
      <c r="AG213" s="420"/>
    </row>
    <row r="214" spans="1:33" x14ac:dyDescent="0.3">
      <c r="A214" s="260">
        <f t="shared" ca="1" si="68"/>
        <v>-1</v>
      </c>
      <c r="B214" s="261" t="str" cm="1">
        <f t="array" ref="B214">IF(NOT(ISNA(_xlfn.XLOOKUP(I214,T11_AusBerSort,T11_AusBerSort))),"A",IF(NOT(ISNA(VLOOKUP(I214,T11_EinBerSort,T11_EinBerSort))),"E",""))</f>
        <v/>
      </c>
      <c r="C214" s="265" t="s">
        <v>191</v>
      </c>
      <c r="D214" s="262">
        <f t="shared" si="86"/>
        <v>201</v>
      </c>
      <c r="E214" s="260">
        <f t="shared" ca="1" si="87"/>
        <v>-1</v>
      </c>
      <c r="F214" s="18"/>
      <c r="G214" s="18"/>
      <c r="H214" s="18"/>
      <c r="I214" s="18"/>
      <c r="J214" s="18"/>
      <c r="K214" s="21"/>
      <c r="M214" s="222" t="str">
        <f t="shared" si="69"/>
        <v>000000</v>
      </c>
      <c r="N214" s="222">
        <f t="shared" si="70"/>
        <v>0</v>
      </c>
      <c r="O214" s="222" t="b">
        <f t="shared" si="71"/>
        <v>1</v>
      </c>
      <c r="P214" s="222" t="b">
        <f t="shared" si="72"/>
        <v>1</v>
      </c>
      <c r="Q214" s="222" t="b">
        <f t="shared" si="73"/>
        <v>1</v>
      </c>
      <c r="R214" s="222" t="b">
        <f t="shared" si="74"/>
        <v>1</v>
      </c>
      <c r="S214" s="222" t="b">
        <f t="shared" si="75"/>
        <v>1</v>
      </c>
      <c r="T214" s="222" t="b">
        <f t="shared" si="76"/>
        <v>1</v>
      </c>
      <c r="U214" s="222" t="b">
        <f t="shared" si="77"/>
        <v>0</v>
      </c>
      <c r="V214" s="167" t="e" cm="1">
        <f t="array" aca="1" ref="V214" ca="1">IFERROR(_xlfn.XLOOKUP(J214,INDIRECT(SUBSTITUTE(SUBSTITUTE(SUBSTITUTE(I214,"/","_"),"-","Y")," ","X")),INDIRECT(SUBSTITUTE(SUBSTITUTE(SUBSTITUTE(I214,"/","_"),"-","Y")," ","X"))),_xlfn.XLOOKUP(J214,INDIRECT(SUBSTITUTE(SUBSTITUTE(SUBSTITUTE(I214,"/","_"),"-","Y")," ","X")),INDIRECT(SUBSTITUTE(SUBSTITUTE(SUBSTITUTE(I214,"/","_"),"-","Y")," ","X"))))</f>
        <v>#REF!</v>
      </c>
      <c r="W214" s="222">
        <f t="shared" ca="1" si="66"/>
        <v>-1</v>
      </c>
      <c r="X214" s="167" t="e">
        <f t="shared" ca="1" si="78"/>
        <v>#REF!</v>
      </c>
      <c r="Y214" s="167" t="str">
        <f t="shared" si="79"/>
        <v/>
      </c>
      <c r="Z214" s="167" t="str">
        <f t="shared" ca="1" si="67"/>
        <v/>
      </c>
      <c r="AA214" s="167" t="str">
        <f t="shared" ca="1" si="80"/>
        <v/>
      </c>
      <c r="AB214" s="223" t="b">
        <f t="shared" si="81"/>
        <v>1</v>
      </c>
      <c r="AC214" s="223" t="b">
        <f t="shared" si="82"/>
        <v>1</v>
      </c>
      <c r="AD214" s="223" t="b">
        <f t="shared" si="83"/>
        <v>1</v>
      </c>
      <c r="AE214" s="223" t="b">
        <f t="shared" si="84"/>
        <v>1</v>
      </c>
      <c r="AF214" s="252" t="str">
        <f t="shared" ca="1" si="85"/>
        <v/>
      </c>
      <c r="AG214" s="420"/>
    </row>
    <row r="215" spans="1:33" x14ac:dyDescent="0.3">
      <c r="A215" s="260">
        <f t="shared" ca="1" si="68"/>
        <v>-1</v>
      </c>
      <c r="B215" s="261" t="str" cm="1">
        <f t="array" ref="B215">IF(NOT(ISNA(_xlfn.XLOOKUP(I215,T11_AusBerSort,T11_AusBerSort))),"A",IF(NOT(ISNA(VLOOKUP(I215,T11_EinBerSort,T11_EinBerSort))),"E",""))</f>
        <v/>
      </c>
      <c r="C215" s="265" t="s">
        <v>191</v>
      </c>
      <c r="D215" s="262">
        <f t="shared" si="86"/>
        <v>202</v>
      </c>
      <c r="E215" s="260">
        <f t="shared" ca="1" si="87"/>
        <v>-1</v>
      </c>
      <c r="F215" s="18"/>
      <c r="G215" s="18"/>
      <c r="H215" s="18"/>
      <c r="I215" s="18"/>
      <c r="J215" s="18"/>
      <c r="K215" s="21"/>
      <c r="M215" s="222" t="str">
        <f t="shared" si="69"/>
        <v>000000</v>
      </c>
      <c r="N215" s="222">
        <f t="shared" si="70"/>
        <v>0</v>
      </c>
      <c r="O215" s="222" t="b">
        <f t="shared" si="71"/>
        <v>1</v>
      </c>
      <c r="P215" s="222" t="b">
        <f t="shared" si="72"/>
        <v>1</v>
      </c>
      <c r="Q215" s="222" t="b">
        <f t="shared" si="73"/>
        <v>1</v>
      </c>
      <c r="R215" s="222" t="b">
        <f t="shared" si="74"/>
        <v>1</v>
      </c>
      <c r="S215" s="222" t="b">
        <f t="shared" si="75"/>
        <v>1</v>
      </c>
      <c r="T215" s="222" t="b">
        <f t="shared" si="76"/>
        <v>1</v>
      </c>
      <c r="U215" s="222" t="b">
        <f t="shared" si="77"/>
        <v>0</v>
      </c>
      <c r="V215" s="167" t="e" cm="1">
        <f t="array" aca="1" ref="V215" ca="1">IFERROR(_xlfn.XLOOKUP(J215,INDIRECT(SUBSTITUTE(SUBSTITUTE(SUBSTITUTE(I215,"/","_"),"-","Y")," ","X")),INDIRECT(SUBSTITUTE(SUBSTITUTE(SUBSTITUTE(I215,"/","_"),"-","Y")," ","X"))),_xlfn.XLOOKUP(J215,INDIRECT(SUBSTITUTE(SUBSTITUTE(SUBSTITUTE(I215,"/","_"),"-","Y")," ","X")),INDIRECT(SUBSTITUTE(SUBSTITUTE(SUBSTITUTE(I215,"/","_"),"-","Y")," ","X"))))</f>
        <v>#REF!</v>
      </c>
      <c r="W215" s="222">
        <f t="shared" ca="1" si="66"/>
        <v>-1</v>
      </c>
      <c r="X215" s="167" t="e">
        <f t="shared" ca="1" si="78"/>
        <v>#REF!</v>
      </c>
      <c r="Y215" s="167" t="str">
        <f t="shared" si="79"/>
        <v/>
      </c>
      <c r="Z215" s="167" t="str">
        <f t="shared" ca="1" si="67"/>
        <v/>
      </c>
      <c r="AA215" s="167" t="str">
        <f t="shared" ca="1" si="80"/>
        <v/>
      </c>
      <c r="AB215" s="223" t="b">
        <f t="shared" si="81"/>
        <v>1</v>
      </c>
      <c r="AC215" s="223" t="b">
        <f t="shared" si="82"/>
        <v>1</v>
      </c>
      <c r="AD215" s="223" t="b">
        <f t="shared" si="83"/>
        <v>1</v>
      </c>
      <c r="AE215" s="223" t="b">
        <f t="shared" si="84"/>
        <v>1</v>
      </c>
      <c r="AF215" s="252" t="str">
        <f t="shared" ca="1" si="85"/>
        <v/>
      </c>
      <c r="AG215" s="420"/>
    </row>
    <row r="216" spans="1:33" x14ac:dyDescent="0.3">
      <c r="A216" s="260">
        <f t="shared" ca="1" si="68"/>
        <v>-1</v>
      </c>
      <c r="B216" s="261" t="str" cm="1">
        <f t="array" ref="B216">IF(NOT(ISNA(_xlfn.XLOOKUP(I216,T11_AusBerSort,T11_AusBerSort))),"A",IF(NOT(ISNA(VLOOKUP(I216,T11_EinBerSort,T11_EinBerSort))),"E",""))</f>
        <v/>
      </c>
      <c r="C216" s="265" t="s">
        <v>191</v>
      </c>
      <c r="D216" s="262">
        <f t="shared" si="86"/>
        <v>203</v>
      </c>
      <c r="E216" s="260">
        <f t="shared" ca="1" si="87"/>
        <v>-1</v>
      </c>
      <c r="F216" s="18"/>
      <c r="G216" s="18"/>
      <c r="H216" s="18"/>
      <c r="I216" s="18"/>
      <c r="J216" s="18"/>
      <c r="K216" s="21"/>
      <c r="M216" s="222" t="str">
        <f t="shared" si="69"/>
        <v>000000</v>
      </c>
      <c r="N216" s="222">
        <f t="shared" si="70"/>
        <v>0</v>
      </c>
      <c r="O216" s="222" t="b">
        <f t="shared" si="71"/>
        <v>1</v>
      </c>
      <c r="P216" s="222" t="b">
        <f t="shared" si="72"/>
        <v>1</v>
      </c>
      <c r="Q216" s="222" t="b">
        <f t="shared" si="73"/>
        <v>1</v>
      </c>
      <c r="R216" s="222" t="b">
        <f t="shared" si="74"/>
        <v>1</v>
      </c>
      <c r="S216" s="222" t="b">
        <f t="shared" si="75"/>
        <v>1</v>
      </c>
      <c r="T216" s="222" t="b">
        <f t="shared" si="76"/>
        <v>1</v>
      </c>
      <c r="U216" s="222" t="b">
        <f t="shared" si="77"/>
        <v>0</v>
      </c>
      <c r="V216" s="167" t="e" cm="1">
        <f t="array" aca="1" ref="V216" ca="1">IFERROR(_xlfn.XLOOKUP(J216,INDIRECT(SUBSTITUTE(SUBSTITUTE(SUBSTITUTE(I216,"/","_"),"-","Y")," ","X")),INDIRECT(SUBSTITUTE(SUBSTITUTE(SUBSTITUTE(I216,"/","_"),"-","Y")," ","X"))),_xlfn.XLOOKUP(J216,INDIRECT(SUBSTITUTE(SUBSTITUTE(SUBSTITUTE(I216,"/","_"),"-","Y")," ","X")),INDIRECT(SUBSTITUTE(SUBSTITUTE(SUBSTITUTE(I216,"/","_"),"-","Y")," ","X"))))</f>
        <v>#REF!</v>
      </c>
      <c r="W216" s="222">
        <f t="shared" ca="1" si="66"/>
        <v>-1</v>
      </c>
      <c r="X216" s="167" t="e">
        <f t="shared" ca="1" si="78"/>
        <v>#REF!</v>
      </c>
      <c r="Y216" s="167" t="str">
        <f t="shared" si="79"/>
        <v/>
      </c>
      <c r="Z216" s="167" t="str">
        <f t="shared" ca="1" si="67"/>
        <v/>
      </c>
      <c r="AA216" s="167" t="str">
        <f t="shared" ca="1" si="80"/>
        <v/>
      </c>
      <c r="AB216" s="223" t="b">
        <f t="shared" si="81"/>
        <v>1</v>
      </c>
      <c r="AC216" s="223" t="b">
        <f t="shared" si="82"/>
        <v>1</v>
      </c>
      <c r="AD216" s="223" t="b">
        <f t="shared" si="83"/>
        <v>1</v>
      </c>
      <c r="AE216" s="223" t="b">
        <f t="shared" si="84"/>
        <v>1</v>
      </c>
      <c r="AF216" s="252" t="str">
        <f t="shared" ca="1" si="85"/>
        <v/>
      </c>
      <c r="AG216" s="420"/>
    </row>
    <row r="217" spans="1:33" x14ac:dyDescent="0.3">
      <c r="A217" s="260">
        <f t="shared" ca="1" si="68"/>
        <v>-1</v>
      </c>
      <c r="B217" s="261" t="str" cm="1">
        <f t="array" ref="B217">IF(NOT(ISNA(_xlfn.XLOOKUP(I217,T11_AusBerSort,T11_AusBerSort))),"A",IF(NOT(ISNA(VLOOKUP(I217,T11_EinBerSort,T11_EinBerSort))),"E",""))</f>
        <v/>
      </c>
      <c r="C217" s="265" t="s">
        <v>191</v>
      </c>
      <c r="D217" s="262">
        <f t="shared" si="86"/>
        <v>204</v>
      </c>
      <c r="E217" s="260">
        <f t="shared" ca="1" si="87"/>
        <v>-1</v>
      </c>
      <c r="F217" s="18"/>
      <c r="G217" s="18"/>
      <c r="H217" s="18"/>
      <c r="I217" s="18"/>
      <c r="J217" s="18"/>
      <c r="K217" s="21"/>
      <c r="M217" s="222" t="str">
        <f t="shared" si="69"/>
        <v>000000</v>
      </c>
      <c r="N217" s="222">
        <f t="shared" si="70"/>
        <v>0</v>
      </c>
      <c r="O217" s="222" t="b">
        <f t="shared" si="71"/>
        <v>1</v>
      </c>
      <c r="P217" s="222" t="b">
        <f t="shared" si="72"/>
        <v>1</v>
      </c>
      <c r="Q217" s="222" t="b">
        <f t="shared" si="73"/>
        <v>1</v>
      </c>
      <c r="R217" s="222" t="b">
        <f t="shared" si="74"/>
        <v>1</v>
      </c>
      <c r="S217" s="222" t="b">
        <f t="shared" si="75"/>
        <v>1</v>
      </c>
      <c r="T217" s="222" t="b">
        <f t="shared" si="76"/>
        <v>1</v>
      </c>
      <c r="U217" s="222" t="b">
        <f t="shared" si="77"/>
        <v>0</v>
      </c>
      <c r="V217" s="167" t="e" cm="1">
        <f t="array" aca="1" ref="V217" ca="1">IFERROR(_xlfn.XLOOKUP(J217,INDIRECT(SUBSTITUTE(SUBSTITUTE(SUBSTITUTE(I217,"/","_"),"-","Y")," ","X")),INDIRECT(SUBSTITUTE(SUBSTITUTE(SUBSTITUTE(I217,"/","_"),"-","Y")," ","X"))),_xlfn.XLOOKUP(J217,INDIRECT(SUBSTITUTE(SUBSTITUTE(SUBSTITUTE(I217,"/","_"),"-","Y")," ","X")),INDIRECT(SUBSTITUTE(SUBSTITUTE(SUBSTITUTE(I217,"/","_"),"-","Y")," ","X"))))</f>
        <v>#REF!</v>
      </c>
      <c r="W217" s="222">
        <f t="shared" ca="1" si="66"/>
        <v>-1</v>
      </c>
      <c r="X217" s="167" t="e">
        <f t="shared" ca="1" si="78"/>
        <v>#REF!</v>
      </c>
      <c r="Y217" s="167" t="str">
        <f t="shared" si="79"/>
        <v/>
      </c>
      <c r="Z217" s="167" t="str">
        <f t="shared" ca="1" si="67"/>
        <v/>
      </c>
      <c r="AA217" s="167" t="str">
        <f t="shared" ca="1" si="80"/>
        <v/>
      </c>
      <c r="AB217" s="223" t="b">
        <f t="shared" si="81"/>
        <v>1</v>
      </c>
      <c r="AC217" s="223" t="b">
        <f t="shared" si="82"/>
        <v>1</v>
      </c>
      <c r="AD217" s="223" t="b">
        <f t="shared" si="83"/>
        <v>1</v>
      </c>
      <c r="AE217" s="223" t="b">
        <f t="shared" si="84"/>
        <v>1</v>
      </c>
      <c r="AF217" s="252" t="str">
        <f t="shared" ca="1" si="85"/>
        <v/>
      </c>
      <c r="AG217" s="420"/>
    </row>
    <row r="218" spans="1:33" x14ac:dyDescent="0.3">
      <c r="A218" s="260">
        <f t="shared" ca="1" si="68"/>
        <v>-1</v>
      </c>
      <c r="B218" s="261" t="str" cm="1">
        <f t="array" ref="B218">IF(NOT(ISNA(_xlfn.XLOOKUP(I218,T11_AusBerSort,T11_AusBerSort))),"A",IF(NOT(ISNA(VLOOKUP(I218,T11_EinBerSort,T11_EinBerSort))),"E",""))</f>
        <v/>
      </c>
      <c r="C218" s="265" t="s">
        <v>191</v>
      </c>
      <c r="D218" s="262">
        <f t="shared" si="86"/>
        <v>205</v>
      </c>
      <c r="E218" s="260">
        <f t="shared" ca="1" si="87"/>
        <v>-1</v>
      </c>
      <c r="F218" s="18"/>
      <c r="G218" s="18"/>
      <c r="H218" s="18"/>
      <c r="I218" s="18"/>
      <c r="J218" s="18"/>
      <c r="K218" s="21"/>
      <c r="M218" s="222" t="str">
        <f t="shared" si="69"/>
        <v>000000</v>
      </c>
      <c r="N218" s="222">
        <f t="shared" si="70"/>
        <v>0</v>
      </c>
      <c r="O218" s="222" t="b">
        <f t="shared" si="71"/>
        <v>1</v>
      </c>
      <c r="P218" s="222" t="b">
        <f t="shared" si="72"/>
        <v>1</v>
      </c>
      <c r="Q218" s="222" t="b">
        <f t="shared" si="73"/>
        <v>1</v>
      </c>
      <c r="R218" s="222" t="b">
        <f t="shared" si="74"/>
        <v>1</v>
      </c>
      <c r="S218" s="222" t="b">
        <f t="shared" si="75"/>
        <v>1</v>
      </c>
      <c r="T218" s="222" t="b">
        <f t="shared" si="76"/>
        <v>1</v>
      </c>
      <c r="U218" s="222" t="b">
        <f t="shared" si="77"/>
        <v>0</v>
      </c>
      <c r="V218" s="167" t="e" cm="1">
        <f t="array" aca="1" ref="V218" ca="1">IFERROR(_xlfn.XLOOKUP(J218,INDIRECT(SUBSTITUTE(SUBSTITUTE(SUBSTITUTE(I218,"/","_"),"-","Y")," ","X")),INDIRECT(SUBSTITUTE(SUBSTITUTE(SUBSTITUTE(I218,"/","_"),"-","Y")," ","X"))),_xlfn.XLOOKUP(J218,INDIRECT(SUBSTITUTE(SUBSTITUTE(SUBSTITUTE(I218,"/","_"),"-","Y")," ","X")),INDIRECT(SUBSTITUTE(SUBSTITUTE(SUBSTITUTE(I218,"/","_"),"-","Y")," ","X"))))</f>
        <v>#REF!</v>
      </c>
      <c r="W218" s="222">
        <f t="shared" ca="1" si="66"/>
        <v>-1</v>
      </c>
      <c r="X218" s="167" t="e">
        <f t="shared" ca="1" si="78"/>
        <v>#REF!</v>
      </c>
      <c r="Y218" s="167" t="str">
        <f t="shared" si="79"/>
        <v/>
      </c>
      <c r="Z218" s="167" t="str">
        <f t="shared" ca="1" si="67"/>
        <v/>
      </c>
      <c r="AA218" s="167" t="str">
        <f t="shared" ca="1" si="80"/>
        <v/>
      </c>
      <c r="AB218" s="223" t="b">
        <f t="shared" si="81"/>
        <v>1</v>
      </c>
      <c r="AC218" s="223" t="b">
        <f t="shared" si="82"/>
        <v>1</v>
      </c>
      <c r="AD218" s="223" t="b">
        <f t="shared" si="83"/>
        <v>1</v>
      </c>
      <c r="AE218" s="223" t="b">
        <f t="shared" si="84"/>
        <v>1</v>
      </c>
      <c r="AF218" s="252" t="str">
        <f t="shared" ca="1" si="85"/>
        <v/>
      </c>
      <c r="AG218" s="420"/>
    </row>
    <row r="219" spans="1:33" x14ac:dyDescent="0.3">
      <c r="A219" s="260">
        <f t="shared" ca="1" si="68"/>
        <v>-1</v>
      </c>
      <c r="B219" s="261" t="str" cm="1">
        <f t="array" ref="B219">IF(NOT(ISNA(_xlfn.XLOOKUP(I219,T11_AusBerSort,T11_AusBerSort))),"A",IF(NOT(ISNA(VLOOKUP(I219,T11_EinBerSort,T11_EinBerSort))),"E",""))</f>
        <v/>
      </c>
      <c r="C219" s="265" t="s">
        <v>191</v>
      </c>
      <c r="D219" s="262">
        <f t="shared" si="86"/>
        <v>206</v>
      </c>
      <c r="E219" s="260">
        <f t="shared" ca="1" si="87"/>
        <v>-1</v>
      </c>
      <c r="F219" s="18"/>
      <c r="G219" s="18"/>
      <c r="H219" s="18"/>
      <c r="I219" s="18"/>
      <c r="J219" s="18"/>
      <c r="K219" s="21"/>
      <c r="M219" s="222" t="str">
        <f t="shared" si="69"/>
        <v>000000</v>
      </c>
      <c r="N219" s="222">
        <f t="shared" si="70"/>
        <v>0</v>
      </c>
      <c r="O219" s="222" t="b">
        <f t="shared" si="71"/>
        <v>1</v>
      </c>
      <c r="P219" s="222" t="b">
        <f t="shared" si="72"/>
        <v>1</v>
      </c>
      <c r="Q219" s="222" t="b">
        <f t="shared" si="73"/>
        <v>1</v>
      </c>
      <c r="R219" s="222" t="b">
        <f t="shared" si="74"/>
        <v>1</v>
      </c>
      <c r="S219" s="222" t="b">
        <f t="shared" si="75"/>
        <v>1</v>
      </c>
      <c r="T219" s="222" t="b">
        <f t="shared" si="76"/>
        <v>1</v>
      </c>
      <c r="U219" s="222" t="b">
        <f t="shared" si="77"/>
        <v>0</v>
      </c>
      <c r="V219" s="167" t="e" cm="1">
        <f t="array" aca="1" ref="V219" ca="1">IFERROR(_xlfn.XLOOKUP(J219,INDIRECT(SUBSTITUTE(SUBSTITUTE(SUBSTITUTE(I219,"/","_"),"-","Y")," ","X")),INDIRECT(SUBSTITUTE(SUBSTITUTE(SUBSTITUTE(I219,"/","_"),"-","Y")," ","X"))),_xlfn.XLOOKUP(J219,INDIRECT(SUBSTITUTE(SUBSTITUTE(SUBSTITUTE(I219,"/","_"),"-","Y")," ","X")),INDIRECT(SUBSTITUTE(SUBSTITUTE(SUBSTITUTE(I219,"/","_"),"-","Y")," ","X"))))</f>
        <v>#REF!</v>
      </c>
      <c r="W219" s="222">
        <f t="shared" ca="1" si="66"/>
        <v>-1</v>
      </c>
      <c r="X219" s="167" t="e">
        <f t="shared" ca="1" si="78"/>
        <v>#REF!</v>
      </c>
      <c r="Y219" s="167" t="str">
        <f t="shared" si="79"/>
        <v/>
      </c>
      <c r="Z219" s="167" t="str">
        <f t="shared" ca="1" si="67"/>
        <v/>
      </c>
      <c r="AA219" s="167" t="str">
        <f t="shared" ca="1" si="80"/>
        <v/>
      </c>
      <c r="AB219" s="223" t="b">
        <f t="shared" si="81"/>
        <v>1</v>
      </c>
      <c r="AC219" s="223" t="b">
        <f t="shared" si="82"/>
        <v>1</v>
      </c>
      <c r="AD219" s="223" t="b">
        <f t="shared" si="83"/>
        <v>1</v>
      </c>
      <c r="AE219" s="223" t="b">
        <f t="shared" si="84"/>
        <v>1</v>
      </c>
      <c r="AF219" s="252" t="str">
        <f t="shared" ca="1" si="85"/>
        <v/>
      </c>
      <c r="AG219" s="420"/>
    </row>
    <row r="220" spans="1:33" x14ac:dyDescent="0.3">
      <c r="A220" s="260">
        <f t="shared" ca="1" si="68"/>
        <v>-1</v>
      </c>
      <c r="B220" s="261" t="str" cm="1">
        <f t="array" ref="B220">IF(NOT(ISNA(_xlfn.XLOOKUP(I220,T11_AusBerSort,T11_AusBerSort))),"A",IF(NOT(ISNA(VLOOKUP(I220,T11_EinBerSort,T11_EinBerSort))),"E",""))</f>
        <v/>
      </c>
      <c r="C220" s="265" t="s">
        <v>191</v>
      </c>
      <c r="D220" s="262">
        <f t="shared" si="86"/>
        <v>207</v>
      </c>
      <c r="E220" s="260">
        <f t="shared" ca="1" si="87"/>
        <v>-1</v>
      </c>
      <c r="F220" s="18"/>
      <c r="G220" s="18"/>
      <c r="H220" s="18"/>
      <c r="I220" s="18"/>
      <c r="J220" s="18"/>
      <c r="K220" s="21"/>
      <c r="M220" s="222" t="str">
        <f t="shared" si="69"/>
        <v>000000</v>
      </c>
      <c r="N220" s="222">
        <f t="shared" si="70"/>
        <v>0</v>
      </c>
      <c r="O220" s="222" t="b">
        <f t="shared" si="71"/>
        <v>1</v>
      </c>
      <c r="P220" s="222" t="b">
        <f t="shared" si="72"/>
        <v>1</v>
      </c>
      <c r="Q220" s="222" t="b">
        <f t="shared" si="73"/>
        <v>1</v>
      </c>
      <c r="R220" s="222" t="b">
        <f t="shared" si="74"/>
        <v>1</v>
      </c>
      <c r="S220" s="222" t="b">
        <f t="shared" si="75"/>
        <v>1</v>
      </c>
      <c r="T220" s="222" t="b">
        <f t="shared" si="76"/>
        <v>1</v>
      </c>
      <c r="U220" s="222" t="b">
        <f t="shared" si="77"/>
        <v>0</v>
      </c>
      <c r="V220" s="167" t="e" cm="1">
        <f t="array" aca="1" ref="V220" ca="1">IFERROR(_xlfn.XLOOKUP(J220,INDIRECT(SUBSTITUTE(SUBSTITUTE(SUBSTITUTE(I220,"/","_"),"-","Y")," ","X")),INDIRECT(SUBSTITUTE(SUBSTITUTE(SUBSTITUTE(I220,"/","_"),"-","Y")," ","X"))),_xlfn.XLOOKUP(J220,INDIRECT(SUBSTITUTE(SUBSTITUTE(SUBSTITUTE(I220,"/","_"),"-","Y")," ","X")),INDIRECT(SUBSTITUTE(SUBSTITUTE(SUBSTITUTE(I220,"/","_"),"-","Y")," ","X"))))</f>
        <v>#REF!</v>
      </c>
      <c r="W220" s="222">
        <f t="shared" ca="1" si="66"/>
        <v>-1</v>
      </c>
      <c r="X220" s="167" t="e">
        <f t="shared" ca="1" si="78"/>
        <v>#REF!</v>
      </c>
      <c r="Y220" s="167" t="str">
        <f t="shared" si="79"/>
        <v/>
      </c>
      <c r="Z220" s="167" t="str">
        <f t="shared" ca="1" si="67"/>
        <v/>
      </c>
      <c r="AA220" s="167" t="str">
        <f t="shared" ca="1" si="80"/>
        <v/>
      </c>
      <c r="AB220" s="223" t="b">
        <f t="shared" si="81"/>
        <v>1</v>
      </c>
      <c r="AC220" s="223" t="b">
        <f t="shared" si="82"/>
        <v>1</v>
      </c>
      <c r="AD220" s="223" t="b">
        <f t="shared" si="83"/>
        <v>1</v>
      </c>
      <c r="AE220" s="223" t="b">
        <f t="shared" si="84"/>
        <v>1</v>
      </c>
      <c r="AF220" s="252" t="str">
        <f t="shared" ca="1" si="85"/>
        <v/>
      </c>
      <c r="AG220" s="420"/>
    </row>
    <row r="221" spans="1:33" x14ac:dyDescent="0.3">
      <c r="A221" s="260">
        <f t="shared" ca="1" si="68"/>
        <v>-1</v>
      </c>
      <c r="B221" s="261" t="str" cm="1">
        <f t="array" ref="B221">IF(NOT(ISNA(_xlfn.XLOOKUP(I221,T11_AusBerSort,T11_AusBerSort))),"A",IF(NOT(ISNA(VLOOKUP(I221,T11_EinBerSort,T11_EinBerSort))),"E",""))</f>
        <v/>
      </c>
      <c r="C221" s="265" t="s">
        <v>191</v>
      </c>
      <c r="D221" s="262">
        <f t="shared" si="86"/>
        <v>208</v>
      </c>
      <c r="E221" s="260">
        <f t="shared" ca="1" si="87"/>
        <v>-1</v>
      </c>
      <c r="F221" s="18"/>
      <c r="G221" s="18"/>
      <c r="H221" s="18"/>
      <c r="I221" s="18"/>
      <c r="J221" s="18"/>
      <c r="K221" s="21"/>
      <c r="M221" s="222" t="str">
        <f t="shared" si="69"/>
        <v>000000</v>
      </c>
      <c r="N221" s="222">
        <f t="shared" si="70"/>
        <v>0</v>
      </c>
      <c r="O221" s="222" t="b">
        <f t="shared" si="71"/>
        <v>1</v>
      </c>
      <c r="P221" s="222" t="b">
        <f t="shared" si="72"/>
        <v>1</v>
      </c>
      <c r="Q221" s="222" t="b">
        <f t="shared" si="73"/>
        <v>1</v>
      </c>
      <c r="R221" s="222" t="b">
        <f t="shared" si="74"/>
        <v>1</v>
      </c>
      <c r="S221" s="222" t="b">
        <f t="shared" si="75"/>
        <v>1</v>
      </c>
      <c r="T221" s="222" t="b">
        <f t="shared" si="76"/>
        <v>1</v>
      </c>
      <c r="U221" s="222" t="b">
        <f t="shared" si="77"/>
        <v>0</v>
      </c>
      <c r="V221" s="167" t="e" cm="1">
        <f t="array" aca="1" ref="V221" ca="1">IFERROR(_xlfn.XLOOKUP(J221,INDIRECT(SUBSTITUTE(SUBSTITUTE(SUBSTITUTE(I221,"/","_"),"-","Y")," ","X")),INDIRECT(SUBSTITUTE(SUBSTITUTE(SUBSTITUTE(I221,"/","_"),"-","Y")," ","X"))),_xlfn.XLOOKUP(J221,INDIRECT(SUBSTITUTE(SUBSTITUTE(SUBSTITUTE(I221,"/","_"),"-","Y")," ","X")),INDIRECT(SUBSTITUTE(SUBSTITUTE(SUBSTITUTE(I221,"/","_"),"-","Y")," ","X"))))</f>
        <v>#REF!</v>
      </c>
      <c r="W221" s="222">
        <f t="shared" ca="1" si="66"/>
        <v>-1</v>
      </c>
      <c r="X221" s="167" t="e">
        <f t="shared" ca="1" si="78"/>
        <v>#REF!</v>
      </c>
      <c r="Y221" s="167" t="str">
        <f t="shared" si="79"/>
        <v/>
      </c>
      <c r="Z221" s="167" t="str">
        <f t="shared" ca="1" si="67"/>
        <v/>
      </c>
      <c r="AA221" s="167" t="str">
        <f t="shared" ca="1" si="80"/>
        <v/>
      </c>
      <c r="AB221" s="223" t="b">
        <f t="shared" si="81"/>
        <v>1</v>
      </c>
      <c r="AC221" s="223" t="b">
        <f t="shared" si="82"/>
        <v>1</v>
      </c>
      <c r="AD221" s="223" t="b">
        <f t="shared" si="83"/>
        <v>1</v>
      </c>
      <c r="AE221" s="223" t="b">
        <f t="shared" si="84"/>
        <v>1</v>
      </c>
      <c r="AF221" s="252" t="str">
        <f t="shared" ca="1" si="85"/>
        <v/>
      </c>
      <c r="AG221" s="420"/>
    </row>
    <row r="222" spans="1:33" x14ac:dyDescent="0.3">
      <c r="A222" s="260">
        <f t="shared" ca="1" si="68"/>
        <v>-1</v>
      </c>
      <c r="B222" s="261" t="str" cm="1">
        <f t="array" ref="B222">IF(NOT(ISNA(_xlfn.XLOOKUP(I222,T11_AusBerSort,T11_AusBerSort))),"A",IF(NOT(ISNA(VLOOKUP(I222,T11_EinBerSort,T11_EinBerSort))),"E",""))</f>
        <v/>
      </c>
      <c r="C222" s="265" t="s">
        <v>191</v>
      </c>
      <c r="D222" s="262">
        <f t="shared" si="86"/>
        <v>209</v>
      </c>
      <c r="E222" s="260">
        <f t="shared" ca="1" si="87"/>
        <v>-1</v>
      </c>
      <c r="F222" s="18"/>
      <c r="G222" s="18"/>
      <c r="H222" s="18"/>
      <c r="I222" s="18"/>
      <c r="J222" s="18"/>
      <c r="K222" s="21"/>
      <c r="M222" s="222" t="str">
        <f t="shared" si="69"/>
        <v>000000</v>
      </c>
      <c r="N222" s="222">
        <f t="shared" si="70"/>
        <v>0</v>
      </c>
      <c r="O222" s="222" t="b">
        <f t="shared" si="71"/>
        <v>1</v>
      </c>
      <c r="P222" s="222" t="b">
        <f t="shared" si="72"/>
        <v>1</v>
      </c>
      <c r="Q222" s="222" t="b">
        <f t="shared" si="73"/>
        <v>1</v>
      </c>
      <c r="R222" s="222" t="b">
        <f t="shared" si="74"/>
        <v>1</v>
      </c>
      <c r="S222" s="222" t="b">
        <f t="shared" si="75"/>
        <v>1</v>
      </c>
      <c r="T222" s="222" t="b">
        <f t="shared" si="76"/>
        <v>1</v>
      </c>
      <c r="U222" s="222" t="b">
        <f t="shared" si="77"/>
        <v>0</v>
      </c>
      <c r="V222" s="167" t="e" cm="1">
        <f t="array" aca="1" ref="V222" ca="1">IFERROR(_xlfn.XLOOKUP(J222,INDIRECT(SUBSTITUTE(SUBSTITUTE(SUBSTITUTE(I222,"/","_"),"-","Y")," ","X")),INDIRECT(SUBSTITUTE(SUBSTITUTE(SUBSTITUTE(I222,"/","_"),"-","Y")," ","X"))),_xlfn.XLOOKUP(J222,INDIRECT(SUBSTITUTE(SUBSTITUTE(SUBSTITUTE(I222,"/","_"),"-","Y")," ","X")),INDIRECT(SUBSTITUTE(SUBSTITUTE(SUBSTITUTE(I222,"/","_"),"-","Y")," ","X"))))</f>
        <v>#REF!</v>
      </c>
      <c r="W222" s="222">
        <f t="shared" ca="1" si="66"/>
        <v>-1</v>
      </c>
      <c r="X222" s="167" t="e">
        <f t="shared" ca="1" si="78"/>
        <v>#REF!</v>
      </c>
      <c r="Y222" s="167" t="str">
        <f t="shared" si="79"/>
        <v/>
      </c>
      <c r="Z222" s="167" t="str">
        <f t="shared" ca="1" si="67"/>
        <v/>
      </c>
      <c r="AA222" s="167" t="str">
        <f t="shared" ca="1" si="80"/>
        <v/>
      </c>
      <c r="AB222" s="223" t="b">
        <f t="shared" si="81"/>
        <v>1</v>
      </c>
      <c r="AC222" s="223" t="b">
        <f t="shared" si="82"/>
        <v>1</v>
      </c>
      <c r="AD222" s="223" t="b">
        <f t="shared" si="83"/>
        <v>1</v>
      </c>
      <c r="AE222" s="223" t="b">
        <f t="shared" si="84"/>
        <v>1</v>
      </c>
      <c r="AF222" s="252" t="str">
        <f t="shared" ca="1" si="85"/>
        <v/>
      </c>
      <c r="AG222" s="420"/>
    </row>
    <row r="223" spans="1:33" x14ac:dyDescent="0.3">
      <c r="A223" s="260">
        <f t="shared" ca="1" si="68"/>
        <v>-1</v>
      </c>
      <c r="B223" s="261" t="str" cm="1">
        <f t="array" ref="B223">IF(NOT(ISNA(_xlfn.XLOOKUP(I223,T11_AusBerSort,T11_AusBerSort))),"A",IF(NOT(ISNA(VLOOKUP(I223,T11_EinBerSort,T11_EinBerSort))),"E",""))</f>
        <v/>
      </c>
      <c r="C223" s="265" t="s">
        <v>191</v>
      </c>
      <c r="D223" s="262">
        <f t="shared" si="86"/>
        <v>210</v>
      </c>
      <c r="E223" s="260">
        <f t="shared" ca="1" si="87"/>
        <v>-1</v>
      </c>
      <c r="F223" s="18"/>
      <c r="G223" s="18"/>
      <c r="H223" s="18"/>
      <c r="I223" s="18"/>
      <c r="J223" s="18"/>
      <c r="K223" s="21"/>
      <c r="M223" s="222" t="str">
        <f t="shared" si="69"/>
        <v>000000</v>
      </c>
      <c r="N223" s="222">
        <f t="shared" si="70"/>
        <v>0</v>
      </c>
      <c r="O223" s="222" t="b">
        <f t="shared" si="71"/>
        <v>1</v>
      </c>
      <c r="P223" s="222" t="b">
        <f t="shared" si="72"/>
        <v>1</v>
      </c>
      <c r="Q223" s="222" t="b">
        <f t="shared" si="73"/>
        <v>1</v>
      </c>
      <c r="R223" s="222" t="b">
        <f t="shared" si="74"/>
        <v>1</v>
      </c>
      <c r="S223" s="222" t="b">
        <f t="shared" si="75"/>
        <v>1</v>
      </c>
      <c r="T223" s="222" t="b">
        <f t="shared" si="76"/>
        <v>1</v>
      </c>
      <c r="U223" s="222" t="b">
        <f t="shared" si="77"/>
        <v>0</v>
      </c>
      <c r="V223" s="167" t="e" cm="1">
        <f t="array" aca="1" ref="V223" ca="1">IFERROR(_xlfn.XLOOKUP(J223,INDIRECT(SUBSTITUTE(SUBSTITUTE(SUBSTITUTE(I223,"/","_"),"-","Y")," ","X")),INDIRECT(SUBSTITUTE(SUBSTITUTE(SUBSTITUTE(I223,"/","_"),"-","Y")," ","X"))),_xlfn.XLOOKUP(J223,INDIRECT(SUBSTITUTE(SUBSTITUTE(SUBSTITUTE(I223,"/","_"),"-","Y")," ","X")),INDIRECT(SUBSTITUTE(SUBSTITUTE(SUBSTITUTE(I223,"/","_"),"-","Y")," ","X"))))</f>
        <v>#REF!</v>
      </c>
      <c r="W223" s="222">
        <f t="shared" ca="1" si="66"/>
        <v>-1</v>
      </c>
      <c r="X223" s="167" t="e">
        <f t="shared" ca="1" si="78"/>
        <v>#REF!</v>
      </c>
      <c r="Y223" s="167" t="str">
        <f t="shared" si="79"/>
        <v/>
      </c>
      <c r="Z223" s="167" t="str">
        <f t="shared" ca="1" si="67"/>
        <v/>
      </c>
      <c r="AA223" s="167" t="str">
        <f t="shared" ca="1" si="80"/>
        <v/>
      </c>
      <c r="AB223" s="223" t="b">
        <f t="shared" si="81"/>
        <v>1</v>
      </c>
      <c r="AC223" s="223" t="b">
        <f t="shared" si="82"/>
        <v>1</v>
      </c>
      <c r="AD223" s="223" t="b">
        <f t="shared" si="83"/>
        <v>1</v>
      </c>
      <c r="AE223" s="223" t="b">
        <f t="shared" si="84"/>
        <v>1</v>
      </c>
      <c r="AF223" s="252" t="str">
        <f t="shared" ca="1" si="85"/>
        <v/>
      </c>
      <c r="AG223" s="420"/>
    </row>
    <row r="224" spans="1:33" x14ac:dyDescent="0.3">
      <c r="A224" s="260">
        <f t="shared" ca="1" si="68"/>
        <v>-1</v>
      </c>
      <c r="B224" s="261" t="str" cm="1">
        <f t="array" ref="B224">IF(NOT(ISNA(_xlfn.XLOOKUP(I224,T11_AusBerSort,T11_AusBerSort))),"A",IF(NOT(ISNA(VLOOKUP(I224,T11_EinBerSort,T11_EinBerSort))),"E",""))</f>
        <v/>
      </c>
      <c r="C224" s="265" t="s">
        <v>191</v>
      </c>
      <c r="D224" s="262">
        <f t="shared" si="86"/>
        <v>211</v>
      </c>
      <c r="E224" s="260">
        <f t="shared" ca="1" si="87"/>
        <v>-1</v>
      </c>
      <c r="F224" s="18"/>
      <c r="G224" s="18"/>
      <c r="H224" s="18"/>
      <c r="I224" s="18"/>
      <c r="J224" s="18"/>
      <c r="K224" s="21"/>
      <c r="M224" s="222" t="str">
        <f t="shared" si="69"/>
        <v>000000</v>
      </c>
      <c r="N224" s="222">
        <f t="shared" si="70"/>
        <v>0</v>
      </c>
      <c r="O224" s="222" t="b">
        <f t="shared" si="71"/>
        <v>1</v>
      </c>
      <c r="P224" s="222" t="b">
        <f t="shared" si="72"/>
        <v>1</v>
      </c>
      <c r="Q224" s="222" t="b">
        <f t="shared" si="73"/>
        <v>1</v>
      </c>
      <c r="R224" s="222" t="b">
        <f t="shared" si="74"/>
        <v>1</v>
      </c>
      <c r="S224" s="222" t="b">
        <f t="shared" si="75"/>
        <v>1</v>
      </c>
      <c r="T224" s="222" t="b">
        <f t="shared" si="76"/>
        <v>1</v>
      </c>
      <c r="U224" s="222" t="b">
        <f t="shared" si="77"/>
        <v>0</v>
      </c>
      <c r="V224" s="167" t="e" cm="1">
        <f t="array" aca="1" ref="V224" ca="1">IFERROR(_xlfn.XLOOKUP(J224,INDIRECT(SUBSTITUTE(SUBSTITUTE(SUBSTITUTE(I224,"/","_"),"-","Y")," ","X")),INDIRECT(SUBSTITUTE(SUBSTITUTE(SUBSTITUTE(I224,"/","_"),"-","Y")," ","X"))),_xlfn.XLOOKUP(J224,INDIRECT(SUBSTITUTE(SUBSTITUTE(SUBSTITUTE(I224,"/","_"),"-","Y")," ","X")),INDIRECT(SUBSTITUTE(SUBSTITUTE(SUBSTITUTE(I224,"/","_"),"-","Y")," ","X"))))</f>
        <v>#REF!</v>
      </c>
      <c r="W224" s="222">
        <f t="shared" ca="1" si="66"/>
        <v>-1</v>
      </c>
      <c r="X224" s="167" t="e">
        <f t="shared" ca="1" si="78"/>
        <v>#REF!</v>
      </c>
      <c r="Y224" s="167" t="str">
        <f t="shared" si="79"/>
        <v/>
      </c>
      <c r="Z224" s="167" t="str">
        <f t="shared" ca="1" si="67"/>
        <v/>
      </c>
      <c r="AA224" s="167" t="str">
        <f t="shared" ca="1" si="80"/>
        <v/>
      </c>
      <c r="AB224" s="223" t="b">
        <f t="shared" si="81"/>
        <v>1</v>
      </c>
      <c r="AC224" s="223" t="b">
        <f t="shared" si="82"/>
        <v>1</v>
      </c>
      <c r="AD224" s="223" t="b">
        <f t="shared" si="83"/>
        <v>1</v>
      </c>
      <c r="AE224" s="223" t="b">
        <f t="shared" si="84"/>
        <v>1</v>
      </c>
      <c r="AF224" s="252" t="str">
        <f t="shared" ca="1" si="85"/>
        <v/>
      </c>
      <c r="AG224" s="420"/>
    </row>
    <row r="225" spans="1:33" x14ac:dyDescent="0.3">
      <c r="A225" s="260">
        <f t="shared" ca="1" si="68"/>
        <v>-1</v>
      </c>
      <c r="B225" s="261" t="str" cm="1">
        <f t="array" ref="B225">IF(NOT(ISNA(_xlfn.XLOOKUP(I225,T11_AusBerSort,T11_AusBerSort))),"A",IF(NOT(ISNA(VLOOKUP(I225,T11_EinBerSort,T11_EinBerSort))),"E",""))</f>
        <v/>
      </c>
      <c r="C225" s="265" t="s">
        <v>191</v>
      </c>
      <c r="D225" s="262">
        <f t="shared" si="86"/>
        <v>212</v>
      </c>
      <c r="E225" s="260">
        <f t="shared" ca="1" si="87"/>
        <v>-1</v>
      </c>
      <c r="F225" s="18"/>
      <c r="G225" s="18"/>
      <c r="H225" s="18"/>
      <c r="I225" s="18"/>
      <c r="J225" s="18"/>
      <c r="K225" s="21"/>
      <c r="M225" s="222" t="str">
        <f t="shared" si="69"/>
        <v>000000</v>
      </c>
      <c r="N225" s="222">
        <f t="shared" si="70"/>
        <v>0</v>
      </c>
      <c r="O225" s="222" t="b">
        <f t="shared" si="71"/>
        <v>1</v>
      </c>
      <c r="P225" s="222" t="b">
        <f t="shared" si="72"/>
        <v>1</v>
      </c>
      <c r="Q225" s="222" t="b">
        <f t="shared" si="73"/>
        <v>1</v>
      </c>
      <c r="R225" s="222" t="b">
        <f t="shared" si="74"/>
        <v>1</v>
      </c>
      <c r="S225" s="222" t="b">
        <f t="shared" si="75"/>
        <v>1</v>
      </c>
      <c r="T225" s="222" t="b">
        <f t="shared" si="76"/>
        <v>1</v>
      </c>
      <c r="U225" s="222" t="b">
        <f t="shared" si="77"/>
        <v>0</v>
      </c>
      <c r="V225" s="167" t="e" cm="1">
        <f t="array" aca="1" ref="V225" ca="1">IFERROR(_xlfn.XLOOKUP(J225,INDIRECT(SUBSTITUTE(SUBSTITUTE(SUBSTITUTE(I225,"/","_"),"-","Y")," ","X")),INDIRECT(SUBSTITUTE(SUBSTITUTE(SUBSTITUTE(I225,"/","_"),"-","Y")," ","X"))),_xlfn.XLOOKUP(J225,INDIRECT(SUBSTITUTE(SUBSTITUTE(SUBSTITUTE(I225,"/","_"),"-","Y")," ","X")),INDIRECT(SUBSTITUTE(SUBSTITUTE(SUBSTITUTE(I225,"/","_"),"-","Y")," ","X"))))</f>
        <v>#REF!</v>
      </c>
      <c r="W225" s="222">
        <f t="shared" ca="1" si="66"/>
        <v>-1</v>
      </c>
      <c r="X225" s="167" t="e">
        <f t="shared" ca="1" si="78"/>
        <v>#REF!</v>
      </c>
      <c r="Y225" s="167" t="str">
        <f t="shared" si="79"/>
        <v/>
      </c>
      <c r="Z225" s="167" t="str">
        <f t="shared" ca="1" si="67"/>
        <v/>
      </c>
      <c r="AA225" s="167" t="str">
        <f t="shared" ca="1" si="80"/>
        <v/>
      </c>
      <c r="AB225" s="223" t="b">
        <f t="shared" si="81"/>
        <v>1</v>
      </c>
      <c r="AC225" s="223" t="b">
        <f t="shared" si="82"/>
        <v>1</v>
      </c>
      <c r="AD225" s="223" t="b">
        <f t="shared" si="83"/>
        <v>1</v>
      </c>
      <c r="AE225" s="223" t="b">
        <f t="shared" si="84"/>
        <v>1</v>
      </c>
      <c r="AF225" s="252" t="str">
        <f t="shared" ca="1" si="85"/>
        <v/>
      </c>
      <c r="AG225" s="420"/>
    </row>
    <row r="226" spans="1:33" x14ac:dyDescent="0.3">
      <c r="A226" s="260">
        <f t="shared" ca="1" si="68"/>
        <v>-1</v>
      </c>
      <c r="B226" s="261" t="str" cm="1">
        <f t="array" ref="B226">IF(NOT(ISNA(_xlfn.XLOOKUP(I226,T11_AusBerSort,T11_AusBerSort))),"A",IF(NOT(ISNA(VLOOKUP(I226,T11_EinBerSort,T11_EinBerSort))),"E",""))</f>
        <v/>
      </c>
      <c r="C226" s="265" t="s">
        <v>191</v>
      </c>
      <c r="D226" s="262">
        <f t="shared" si="86"/>
        <v>213</v>
      </c>
      <c r="E226" s="260">
        <f t="shared" ca="1" si="87"/>
        <v>-1</v>
      </c>
      <c r="F226" s="18"/>
      <c r="G226" s="18"/>
      <c r="H226" s="18"/>
      <c r="I226" s="18"/>
      <c r="J226" s="18"/>
      <c r="K226" s="21"/>
      <c r="M226" s="222" t="str">
        <f t="shared" si="69"/>
        <v>000000</v>
      </c>
      <c r="N226" s="222">
        <f t="shared" si="70"/>
        <v>0</v>
      </c>
      <c r="O226" s="222" t="b">
        <f t="shared" si="71"/>
        <v>1</v>
      </c>
      <c r="P226" s="222" t="b">
        <f t="shared" si="72"/>
        <v>1</v>
      </c>
      <c r="Q226" s="222" t="b">
        <f t="shared" si="73"/>
        <v>1</v>
      </c>
      <c r="R226" s="222" t="b">
        <f t="shared" si="74"/>
        <v>1</v>
      </c>
      <c r="S226" s="222" t="b">
        <f t="shared" si="75"/>
        <v>1</v>
      </c>
      <c r="T226" s="222" t="b">
        <f t="shared" si="76"/>
        <v>1</v>
      </c>
      <c r="U226" s="222" t="b">
        <f t="shared" si="77"/>
        <v>0</v>
      </c>
      <c r="V226" s="167" t="e" cm="1">
        <f t="array" aca="1" ref="V226" ca="1">IFERROR(_xlfn.XLOOKUP(J226,INDIRECT(SUBSTITUTE(SUBSTITUTE(SUBSTITUTE(I226,"/","_"),"-","Y")," ","X")),INDIRECT(SUBSTITUTE(SUBSTITUTE(SUBSTITUTE(I226,"/","_"),"-","Y")," ","X"))),_xlfn.XLOOKUP(J226,INDIRECT(SUBSTITUTE(SUBSTITUTE(SUBSTITUTE(I226,"/","_"),"-","Y")," ","X")),INDIRECT(SUBSTITUTE(SUBSTITUTE(SUBSTITUTE(I226,"/","_"),"-","Y")," ","X"))))</f>
        <v>#REF!</v>
      </c>
      <c r="W226" s="222">
        <f t="shared" ca="1" si="66"/>
        <v>-1</v>
      </c>
      <c r="X226" s="167" t="e">
        <f t="shared" ca="1" si="78"/>
        <v>#REF!</v>
      </c>
      <c r="Y226" s="167" t="str">
        <f t="shared" si="79"/>
        <v/>
      </c>
      <c r="Z226" s="167" t="str">
        <f t="shared" ca="1" si="67"/>
        <v/>
      </c>
      <c r="AA226" s="167" t="str">
        <f t="shared" ca="1" si="80"/>
        <v/>
      </c>
      <c r="AB226" s="223" t="b">
        <f t="shared" si="81"/>
        <v>1</v>
      </c>
      <c r="AC226" s="223" t="b">
        <f t="shared" si="82"/>
        <v>1</v>
      </c>
      <c r="AD226" s="223" t="b">
        <f t="shared" si="83"/>
        <v>1</v>
      </c>
      <c r="AE226" s="223" t="b">
        <f t="shared" si="84"/>
        <v>1</v>
      </c>
      <c r="AF226" s="252" t="str">
        <f t="shared" ca="1" si="85"/>
        <v/>
      </c>
      <c r="AG226" s="420"/>
    </row>
    <row r="227" spans="1:33" x14ac:dyDescent="0.3">
      <c r="A227" s="260">
        <f t="shared" ca="1" si="68"/>
        <v>-1</v>
      </c>
      <c r="B227" s="261" t="str" cm="1">
        <f t="array" ref="B227">IF(NOT(ISNA(_xlfn.XLOOKUP(I227,T11_AusBerSort,T11_AusBerSort))),"A",IF(NOT(ISNA(VLOOKUP(I227,T11_EinBerSort,T11_EinBerSort))),"E",""))</f>
        <v/>
      </c>
      <c r="C227" s="265" t="s">
        <v>191</v>
      </c>
      <c r="D227" s="262">
        <f t="shared" si="86"/>
        <v>214</v>
      </c>
      <c r="E227" s="260">
        <f t="shared" ca="1" si="87"/>
        <v>-1</v>
      </c>
      <c r="F227" s="18"/>
      <c r="G227" s="18"/>
      <c r="H227" s="18"/>
      <c r="I227" s="18"/>
      <c r="J227" s="18"/>
      <c r="K227" s="21"/>
      <c r="M227" s="222" t="str">
        <f t="shared" si="69"/>
        <v>000000</v>
      </c>
      <c r="N227" s="222">
        <f t="shared" si="70"/>
        <v>0</v>
      </c>
      <c r="O227" s="222" t="b">
        <f t="shared" si="71"/>
        <v>1</v>
      </c>
      <c r="P227" s="222" t="b">
        <f t="shared" si="72"/>
        <v>1</v>
      </c>
      <c r="Q227" s="222" t="b">
        <f t="shared" si="73"/>
        <v>1</v>
      </c>
      <c r="R227" s="222" t="b">
        <f t="shared" si="74"/>
        <v>1</v>
      </c>
      <c r="S227" s="222" t="b">
        <f t="shared" si="75"/>
        <v>1</v>
      </c>
      <c r="T227" s="222" t="b">
        <f t="shared" si="76"/>
        <v>1</v>
      </c>
      <c r="U227" s="222" t="b">
        <f t="shared" si="77"/>
        <v>0</v>
      </c>
      <c r="V227" s="167" t="e" cm="1">
        <f t="array" aca="1" ref="V227" ca="1">IFERROR(_xlfn.XLOOKUP(J227,INDIRECT(SUBSTITUTE(SUBSTITUTE(SUBSTITUTE(I227,"/","_"),"-","Y")," ","X")),INDIRECT(SUBSTITUTE(SUBSTITUTE(SUBSTITUTE(I227,"/","_"),"-","Y")," ","X"))),_xlfn.XLOOKUP(J227,INDIRECT(SUBSTITUTE(SUBSTITUTE(SUBSTITUTE(I227,"/","_"),"-","Y")," ","X")),INDIRECT(SUBSTITUTE(SUBSTITUTE(SUBSTITUTE(I227,"/","_"),"-","Y")," ","X"))))</f>
        <v>#REF!</v>
      </c>
      <c r="W227" s="222">
        <f t="shared" ca="1" si="66"/>
        <v>-1</v>
      </c>
      <c r="X227" s="167" t="e">
        <f t="shared" ca="1" si="78"/>
        <v>#REF!</v>
      </c>
      <c r="Y227" s="167" t="str">
        <f t="shared" si="79"/>
        <v/>
      </c>
      <c r="Z227" s="167" t="str">
        <f t="shared" ca="1" si="67"/>
        <v/>
      </c>
      <c r="AA227" s="167" t="str">
        <f t="shared" ca="1" si="80"/>
        <v/>
      </c>
      <c r="AB227" s="223" t="b">
        <f t="shared" si="81"/>
        <v>1</v>
      </c>
      <c r="AC227" s="223" t="b">
        <f t="shared" si="82"/>
        <v>1</v>
      </c>
      <c r="AD227" s="223" t="b">
        <f t="shared" si="83"/>
        <v>1</v>
      </c>
      <c r="AE227" s="223" t="b">
        <f t="shared" si="84"/>
        <v>1</v>
      </c>
      <c r="AF227" s="252" t="str">
        <f t="shared" ca="1" si="85"/>
        <v/>
      </c>
      <c r="AG227" s="420"/>
    </row>
    <row r="228" spans="1:33" x14ac:dyDescent="0.3">
      <c r="A228" s="260">
        <f t="shared" ca="1" si="68"/>
        <v>-1</v>
      </c>
      <c r="B228" s="261" t="str" cm="1">
        <f t="array" ref="B228">IF(NOT(ISNA(_xlfn.XLOOKUP(I228,T11_AusBerSort,T11_AusBerSort))),"A",IF(NOT(ISNA(VLOOKUP(I228,T11_EinBerSort,T11_EinBerSort))),"E",""))</f>
        <v/>
      </c>
      <c r="C228" s="265" t="s">
        <v>191</v>
      </c>
      <c r="D228" s="262">
        <f t="shared" si="86"/>
        <v>215</v>
      </c>
      <c r="E228" s="260">
        <f t="shared" ca="1" si="87"/>
        <v>-1</v>
      </c>
      <c r="F228" s="18"/>
      <c r="G228" s="18"/>
      <c r="H228" s="18"/>
      <c r="I228" s="18"/>
      <c r="J228" s="18"/>
      <c r="K228" s="21"/>
      <c r="M228" s="222" t="str">
        <f t="shared" si="69"/>
        <v>000000</v>
      </c>
      <c r="N228" s="222">
        <f t="shared" si="70"/>
        <v>0</v>
      </c>
      <c r="O228" s="222" t="b">
        <f t="shared" si="71"/>
        <v>1</v>
      </c>
      <c r="P228" s="222" t="b">
        <f t="shared" si="72"/>
        <v>1</v>
      </c>
      <c r="Q228" s="222" t="b">
        <f t="shared" si="73"/>
        <v>1</v>
      </c>
      <c r="R228" s="222" t="b">
        <f t="shared" si="74"/>
        <v>1</v>
      </c>
      <c r="S228" s="222" t="b">
        <f t="shared" si="75"/>
        <v>1</v>
      </c>
      <c r="T228" s="222" t="b">
        <f t="shared" si="76"/>
        <v>1</v>
      </c>
      <c r="U228" s="222" t="b">
        <f t="shared" si="77"/>
        <v>0</v>
      </c>
      <c r="V228" s="167" t="e" cm="1">
        <f t="array" aca="1" ref="V228" ca="1">IFERROR(_xlfn.XLOOKUP(J228,INDIRECT(SUBSTITUTE(SUBSTITUTE(SUBSTITUTE(I228,"/","_"),"-","Y")," ","X")),INDIRECT(SUBSTITUTE(SUBSTITUTE(SUBSTITUTE(I228,"/","_"),"-","Y")," ","X"))),_xlfn.XLOOKUP(J228,INDIRECT(SUBSTITUTE(SUBSTITUTE(SUBSTITUTE(I228,"/","_"),"-","Y")," ","X")),INDIRECT(SUBSTITUTE(SUBSTITUTE(SUBSTITUTE(I228,"/","_"),"-","Y")," ","X"))))</f>
        <v>#REF!</v>
      </c>
      <c r="W228" s="222">
        <f t="shared" ca="1" si="66"/>
        <v>-1</v>
      </c>
      <c r="X228" s="167" t="e">
        <f t="shared" ca="1" si="78"/>
        <v>#REF!</v>
      </c>
      <c r="Y228" s="167" t="str">
        <f t="shared" si="79"/>
        <v/>
      </c>
      <c r="Z228" s="167" t="str">
        <f t="shared" ca="1" si="67"/>
        <v/>
      </c>
      <c r="AA228" s="167" t="str">
        <f t="shared" ca="1" si="80"/>
        <v/>
      </c>
      <c r="AB228" s="223" t="b">
        <f t="shared" si="81"/>
        <v>1</v>
      </c>
      <c r="AC228" s="223" t="b">
        <f t="shared" si="82"/>
        <v>1</v>
      </c>
      <c r="AD228" s="223" t="b">
        <f t="shared" si="83"/>
        <v>1</v>
      </c>
      <c r="AE228" s="223" t="b">
        <f t="shared" si="84"/>
        <v>1</v>
      </c>
      <c r="AF228" s="252" t="str">
        <f t="shared" ca="1" si="85"/>
        <v/>
      </c>
      <c r="AG228" s="420"/>
    </row>
    <row r="229" spans="1:33" x14ac:dyDescent="0.3">
      <c r="A229" s="260">
        <f t="shared" ca="1" si="68"/>
        <v>-1</v>
      </c>
      <c r="B229" s="261" t="str" cm="1">
        <f t="array" ref="B229">IF(NOT(ISNA(_xlfn.XLOOKUP(I229,T11_AusBerSort,T11_AusBerSort))),"A",IF(NOT(ISNA(VLOOKUP(I229,T11_EinBerSort,T11_EinBerSort))),"E",""))</f>
        <v/>
      </c>
      <c r="C229" s="265" t="s">
        <v>191</v>
      </c>
      <c r="D229" s="262">
        <f t="shared" si="86"/>
        <v>216</v>
      </c>
      <c r="E229" s="260">
        <f t="shared" ca="1" si="87"/>
        <v>-1</v>
      </c>
      <c r="F229" s="18"/>
      <c r="G229" s="18"/>
      <c r="H229" s="18"/>
      <c r="I229" s="18"/>
      <c r="J229" s="18"/>
      <c r="K229" s="21"/>
      <c r="M229" s="222" t="str">
        <f t="shared" si="69"/>
        <v>000000</v>
      </c>
      <c r="N229" s="222">
        <f t="shared" si="70"/>
        <v>0</v>
      </c>
      <c r="O229" s="222" t="b">
        <f t="shared" si="71"/>
        <v>1</v>
      </c>
      <c r="P229" s="222" t="b">
        <f t="shared" si="72"/>
        <v>1</v>
      </c>
      <c r="Q229" s="222" t="b">
        <f t="shared" si="73"/>
        <v>1</v>
      </c>
      <c r="R229" s="222" t="b">
        <f t="shared" si="74"/>
        <v>1</v>
      </c>
      <c r="S229" s="222" t="b">
        <f t="shared" si="75"/>
        <v>1</v>
      </c>
      <c r="T229" s="222" t="b">
        <f t="shared" si="76"/>
        <v>1</v>
      </c>
      <c r="U229" s="222" t="b">
        <f t="shared" si="77"/>
        <v>0</v>
      </c>
      <c r="V229" s="167" t="e" cm="1">
        <f t="array" aca="1" ref="V229" ca="1">IFERROR(_xlfn.XLOOKUP(J229,INDIRECT(SUBSTITUTE(SUBSTITUTE(SUBSTITUTE(I229,"/","_"),"-","Y")," ","X")),INDIRECT(SUBSTITUTE(SUBSTITUTE(SUBSTITUTE(I229,"/","_"),"-","Y")," ","X"))),_xlfn.XLOOKUP(J229,INDIRECT(SUBSTITUTE(SUBSTITUTE(SUBSTITUTE(I229,"/","_"),"-","Y")," ","X")),INDIRECT(SUBSTITUTE(SUBSTITUTE(SUBSTITUTE(I229,"/","_"),"-","Y")," ","X"))))</f>
        <v>#REF!</v>
      </c>
      <c r="W229" s="222">
        <f t="shared" ca="1" si="66"/>
        <v>-1</v>
      </c>
      <c r="X229" s="167" t="e">
        <f t="shared" ca="1" si="78"/>
        <v>#REF!</v>
      </c>
      <c r="Y229" s="167" t="str">
        <f t="shared" si="79"/>
        <v/>
      </c>
      <c r="Z229" s="167" t="str">
        <f t="shared" ca="1" si="67"/>
        <v/>
      </c>
      <c r="AA229" s="167" t="str">
        <f t="shared" ca="1" si="80"/>
        <v/>
      </c>
      <c r="AB229" s="223" t="b">
        <f t="shared" si="81"/>
        <v>1</v>
      </c>
      <c r="AC229" s="223" t="b">
        <f t="shared" si="82"/>
        <v>1</v>
      </c>
      <c r="AD229" s="223" t="b">
        <f t="shared" si="83"/>
        <v>1</v>
      </c>
      <c r="AE229" s="223" t="b">
        <f t="shared" si="84"/>
        <v>1</v>
      </c>
      <c r="AF229" s="252" t="str">
        <f t="shared" ca="1" si="85"/>
        <v/>
      </c>
      <c r="AG229" s="420"/>
    </row>
    <row r="230" spans="1:33" x14ac:dyDescent="0.3">
      <c r="A230" s="260">
        <f t="shared" ca="1" si="68"/>
        <v>-1</v>
      </c>
      <c r="B230" s="261" t="str" cm="1">
        <f t="array" ref="B230">IF(NOT(ISNA(_xlfn.XLOOKUP(I230,T11_AusBerSort,T11_AusBerSort))),"A",IF(NOT(ISNA(VLOOKUP(I230,T11_EinBerSort,T11_EinBerSort))),"E",""))</f>
        <v/>
      </c>
      <c r="C230" s="265" t="s">
        <v>191</v>
      </c>
      <c r="D230" s="262">
        <f t="shared" si="86"/>
        <v>217</v>
      </c>
      <c r="E230" s="260">
        <f t="shared" ca="1" si="87"/>
        <v>-1</v>
      </c>
      <c r="F230" s="18"/>
      <c r="G230" s="18"/>
      <c r="H230" s="18"/>
      <c r="I230" s="18"/>
      <c r="J230" s="18"/>
      <c r="K230" s="21"/>
      <c r="M230" s="222" t="str">
        <f t="shared" si="69"/>
        <v>000000</v>
      </c>
      <c r="N230" s="222">
        <f t="shared" si="70"/>
        <v>0</v>
      </c>
      <c r="O230" s="222" t="b">
        <f t="shared" si="71"/>
        <v>1</v>
      </c>
      <c r="P230" s="222" t="b">
        <f t="shared" si="72"/>
        <v>1</v>
      </c>
      <c r="Q230" s="222" t="b">
        <f t="shared" si="73"/>
        <v>1</v>
      </c>
      <c r="R230" s="222" t="b">
        <f t="shared" si="74"/>
        <v>1</v>
      </c>
      <c r="S230" s="222" t="b">
        <f t="shared" si="75"/>
        <v>1</v>
      </c>
      <c r="T230" s="222" t="b">
        <f t="shared" si="76"/>
        <v>1</v>
      </c>
      <c r="U230" s="222" t="b">
        <f t="shared" si="77"/>
        <v>0</v>
      </c>
      <c r="V230" s="167" t="e" cm="1">
        <f t="array" aca="1" ref="V230" ca="1">IFERROR(_xlfn.XLOOKUP(J230,INDIRECT(SUBSTITUTE(SUBSTITUTE(SUBSTITUTE(I230,"/","_"),"-","Y")," ","X")),INDIRECT(SUBSTITUTE(SUBSTITUTE(SUBSTITUTE(I230,"/","_"),"-","Y")," ","X"))),_xlfn.XLOOKUP(J230,INDIRECT(SUBSTITUTE(SUBSTITUTE(SUBSTITUTE(I230,"/","_"),"-","Y")," ","X")),INDIRECT(SUBSTITUTE(SUBSTITUTE(SUBSTITUTE(I230,"/","_"),"-","Y")," ","X"))))</f>
        <v>#REF!</v>
      </c>
      <c r="W230" s="222">
        <f t="shared" ca="1" si="66"/>
        <v>-1</v>
      </c>
      <c r="X230" s="167" t="e">
        <f t="shared" ca="1" si="78"/>
        <v>#REF!</v>
      </c>
      <c r="Y230" s="167" t="str">
        <f t="shared" si="79"/>
        <v/>
      </c>
      <c r="Z230" s="167" t="str">
        <f t="shared" ca="1" si="67"/>
        <v/>
      </c>
      <c r="AA230" s="167" t="str">
        <f t="shared" ca="1" si="80"/>
        <v/>
      </c>
      <c r="AB230" s="223" t="b">
        <f t="shared" si="81"/>
        <v>1</v>
      </c>
      <c r="AC230" s="223" t="b">
        <f t="shared" si="82"/>
        <v>1</v>
      </c>
      <c r="AD230" s="223" t="b">
        <f t="shared" si="83"/>
        <v>1</v>
      </c>
      <c r="AE230" s="223" t="b">
        <f t="shared" si="84"/>
        <v>1</v>
      </c>
      <c r="AF230" s="252" t="str">
        <f t="shared" ca="1" si="85"/>
        <v/>
      </c>
      <c r="AG230" s="420"/>
    </row>
    <row r="231" spans="1:33" x14ac:dyDescent="0.3">
      <c r="A231" s="260">
        <f t="shared" ca="1" si="68"/>
        <v>-1</v>
      </c>
      <c r="B231" s="261" t="str" cm="1">
        <f t="array" ref="B231">IF(NOT(ISNA(_xlfn.XLOOKUP(I231,T11_AusBerSort,T11_AusBerSort))),"A",IF(NOT(ISNA(VLOOKUP(I231,T11_EinBerSort,T11_EinBerSort))),"E",""))</f>
        <v/>
      </c>
      <c r="C231" s="265" t="s">
        <v>191</v>
      </c>
      <c r="D231" s="262">
        <f t="shared" si="86"/>
        <v>218</v>
      </c>
      <c r="E231" s="260">
        <f t="shared" ca="1" si="87"/>
        <v>-1</v>
      </c>
      <c r="F231" s="18"/>
      <c r="G231" s="18"/>
      <c r="H231" s="18"/>
      <c r="I231" s="18"/>
      <c r="J231" s="18"/>
      <c r="K231" s="21"/>
      <c r="M231" s="222" t="str">
        <f t="shared" si="69"/>
        <v>000000</v>
      </c>
      <c r="N231" s="222">
        <f t="shared" si="70"/>
        <v>0</v>
      </c>
      <c r="O231" s="222" t="b">
        <f t="shared" si="71"/>
        <v>1</v>
      </c>
      <c r="P231" s="222" t="b">
        <f t="shared" si="72"/>
        <v>1</v>
      </c>
      <c r="Q231" s="222" t="b">
        <f t="shared" si="73"/>
        <v>1</v>
      </c>
      <c r="R231" s="222" t="b">
        <f t="shared" si="74"/>
        <v>1</v>
      </c>
      <c r="S231" s="222" t="b">
        <f t="shared" si="75"/>
        <v>1</v>
      </c>
      <c r="T231" s="222" t="b">
        <f t="shared" si="76"/>
        <v>1</v>
      </c>
      <c r="U231" s="222" t="b">
        <f t="shared" si="77"/>
        <v>0</v>
      </c>
      <c r="V231" s="167" t="e" cm="1">
        <f t="array" aca="1" ref="V231" ca="1">IFERROR(_xlfn.XLOOKUP(J231,INDIRECT(SUBSTITUTE(SUBSTITUTE(SUBSTITUTE(I231,"/","_"),"-","Y")," ","X")),INDIRECT(SUBSTITUTE(SUBSTITUTE(SUBSTITUTE(I231,"/","_"),"-","Y")," ","X"))),_xlfn.XLOOKUP(J231,INDIRECT(SUBSTITUTE(SUBSTITUTE(SUBSTITUTE(I231,"/","_"),"-","Y")," ","X")),INDIRECT(SUBSTITUTE(SUBSTITUTE(SUBSTITUTE(I231,"/","_"),"-","Y")," ","X"))))</f>
        <v>#REF!</v>
      </c>
      <c r="W231" s="222">
        <f t="shared" ca="1" si="66"/>
        <v>-1</v>
      </c>
      <c r="X231" s="167" t="e">
        <f t="shared" ca="1" si="78"/>
        <v>#REF!</v>
      </c>
      <c r="Y231" s="167" t="str">
        <f t="shared" si="79"/>
        <v/>
      </c>
      <c r="Z231" s="167" t="str">
        <f t="shared" ca="1" si="67"/>
        <v/>
      </c>
      <c r="AA231" s="167" t="str">
        <f t="shared" ca="1" si="80"/>
        <v/>
      </c>
      <c r="AB231" s="223" t="b">
        <f t="shared" si="81"/>
        <v>1</v>
      </c>
      <c r="AC231" s="223" t="b">
        <f t="shared" si="82"/>
        <v>1</v>
      </c>
      <c r="AD231" s="223" t="b">
        <f t="shared" si="83"/>
        <v>1</v>
      </c>
      <c r="AE231" s="223" t="b">
        <f t="shared" si="84"/>
        <v>1</v>
      </c>
      <c r="AF231" s="252" t="str">
        <f t="shared" ca="1" si="85"/>
        <v/>
      </c>
      <c r="AG231" s="420"/>
    </row>
    <row r="232" spans="1:33" x14ac:dyDescent="0.3">
      <c r="A232" s="260">
        <f t="shared" ca="1" si="68"/>
        <v>-1</v>
      </c>
      <c r="B232" s="261" t="str" cm="1">
        <f t="array" ref="B232">IF(NOT(ISNA(_xlfn.XLOOKUP(I232,T11_AusBerSort,T11_AusBerSort))),"A",IF(NOT(ISNA(VLOOKUP(I232,T11_EinBerSort,T11_EinBerSort))),"E",""))</f>
        <v/>
      </c>
      <c r="C232" s="265" t="s">
        <v>191</v>
      </c>
      <c r="D232" s="262">
        <f t="shared" si="86"/>
        <v>219</v>
      </c>
      <c r="E232" s="260">
        <f t="shared" ca="1" si="87"/>
        <v>-1</v>
      </c>
      <c r="F232" s="18"/>
      <c r="G232" s="18"/>
      <c r="H232" s="18"/>
      <c r="I232" s="18"/>
      <c r="J232" s="18"/>
      <c r="K232" s="21"/>
      <c r="M232" s="222" t="str">
        <f t="shared" si="69"/>
        <v>000000</v>
      </c>
      <c r="N232" s="222">
        <f t="shared" si="70"/>
        <v>0</v>
      </c>
      <c r="O232" s="222" t="b">
        <f t="shared" si="71"/>
        <v>1</v>
      </c>
      <c r="P232" s="222" t="b">
        <f t="shared" si="72"/>
        <v>1</v>
      </c>
      <c r="Q232" s="222" t="b">
        <f t="shared" si="73"/>
        <v>1</v>
      </c>
      <c r="R232" s="222" t="b">
        <f t="shared" si="74"/>
        <v>1</v>
      </c>
      <c r="S232" s="222" t="b">
        <f t="shared" si="75"/>
        <v>1</v>
      </c>
      <c r="T232" s="222" t="b">
        <f t="shared" si="76"/>
        <v>1</v>
      </c>
      <c r="U232" s="222" t="b">
        <f t="shared" si="77"/>
        <v>0</v>
      </c>
      <c r="V232" s="167" t="e" cm="1">
        <f t="array" aca="1" ref="V232" ca="1">IFERROR(_xlfn.XLOOKUP(J232,INDIRECT(SUBSTITUTE(SUBSTITUTE(SUBSTITUTE(I232,"/","_"),"-","Y")," ","X")),INDIRECT(SUBSTITUTE(SUBSTITUTE(SUBSTITUTE(I232,"/","_"),"-","Y")," ","X"))),_xlfn.XLOOKUP(J232,INDIRECT(SUBSTITUTE(SUBSTITUTE(SUBSTITUTE(I232,"/","_"),"-","Y")," ","X")),INDIRECT(SUBSTITUTE(SUBSTITUTE(SUBSTITUTE(I232,"/","_"),"-","Y")," ","X"))))</f>
        <v>#REF!</v>
      </c>
      <c r="W232" s="222">
        <f t="shared" ca="1" si="66"/>
        <v>-1</v>
      </c>
      <c r="X232" s="167" t="e">
        <f t="shared" ca="1" si="78"/>
        <v>#REF!</v>
      </c>
      <c r="Y232" s="167" t="str">
        <f t="shared" si="79"/>
        <v/>
      </c>
      <c r="Z232" s="167" t="str">
        <f t="shared" ca="1" si="67"/>
        <v/>
      </c>
      <c r="AA232" s="167" t="str">
        <f t="shared" ca="1" si="80"/>
        <v/>
      </c>
      <c r="AB232" s="223" t="b">
        <f t="shared" si="81"/>
        <v>1</v>
      </c>
      <c r="AC232" s="223" t="b">
        <f t="shared" si="82"/>
        <v>1</v>
      </c>
      <c r="AD232" s="223" t="b">
        <f t="shared" si="83"/>
        <v>1</v>
      </c>
      <c r="AE232" s="223" t="b">
        <f t="shared" si="84"/>
        <v>1</v>
      </c>
      <c r="AF232" s="252" t="str">
        <f t="shared" ca="1" si="85"/>
        <v/>
      </c>
      <c r="AG232" s="420"/>
    </row>
    <row r="233" spans="1:33" x14ac:dyDescent="0.3">
      <c r="A233" s="260">
        <f t="shared" ca="1" si="68"/>
        <v>-1</v>
      </c>
      <c r="B233" s="261" t="str" cm="1">
        <f t="array" ref="B233">IF(NOT(ISNA(_xlfn.XLOOKUP(I233,T11_AusBerSort,T11_AusBerSort))),"A",IF(NOT(ISNA(VLOOKUP(I233,T11_EinBerSort,T11_EinBerSort))),"E",""))</f>
        <v/>
      </c>
      <c r="C233" s="265" t="s">
        <v>191</v>
      </c>
      <c r="D233" s="262">
        <f t="shared" si="86"/>
        <v>220</v>
      </c>
      <c r="E233" s="260">
        <f t="shared" ca="1" si="87"/>
        <v>-1</v>
      </c>
      <c r="F233" s="18"/>
      <c r="G233" s="18"/>
      <c r="H233" s="18"/>
      <c r="I233" s="18"/>
      <c r="J233" s="18"/>
      <c r="K233" s="21"/>
      <c r="M233" s="222" t="str">
        <f t="shared" si="69"/>
        <v>000000</v>
      </c>
      <c r="N233" s="222">
        <f t="shared" si="70"/>
        <v>0</v>
      </c>
      <c r="O233" s="222" t="b">
        <f t="shared" si="71"/>
        <v>1</v>
      </c>
      <c r="P233" s="222" t="b">
        <f t="shared" si="72"/>
        <v>1</v>
      </c>
      <c r="Q233" s="222" t="b">
        <f t="shared" si="73"/>
        <v>1</v>
      </c>
      <c r="R233" s="222" t="b">
        <f t="shared" si="74"/>
        <v>1</v>
      </c>
      <c r="S233" s="222" t="b">
        <f t="shared" si="75"/>
        <v>1</v>
      </c>
      <c r="T233" s="222" t="b">
        <f t="shared" si="76"/>
        <v>1</v>
      </c>
      <c r="U233" s="222" t="b">
        <f t="shared" si="77"/>
        <v>0</v>
      </c>
      <c r="V233" s="167" t="e" cm="1">
        <f t="array" aca="1" ref="V233" ca="1">IFERROR(_xlfn.XLOOKUP(J233,INDIRECT(SUBSTITUTE(SUBSTITUTE(SUBSTITUTE(I233,"/","_"),"-","Y")," ","X")),INDIRECT(SUBSTITUTE(SUBSTITUTE(SUBSTITUTE(I233,"/","_"),"-","Y")," ","X"))),_xlfn.XLOOKUP(J233,INDIRECT(SUBSTITUTE(SUBSTITUTE(SUBSTITUTE(I233,"/","_"),"-","Y")," ","X")),INDIRECT(SUBSTITUTE(SUBSTITUTE(SUBSTITUTE(I233,"/","_"),"-","Y")," ","X"))))</f>
        <v>#REF!</v>
      </c>
      <c r="W233" s="222">
        <f t="shared" ca="1" si="66"/>
        <v>-1</v>
      </c>
      <c r="X233" s="167" t="e">
        <f t="shared" ca="1" si="78"/>
        <v>#REF!</v>
      </c>
      <c r="Y233" s="167" t="str">
        <f t="shared" si="79"/>
        <v/>
      </c>
      <c r="Z233" s="167" t="str">
        <f t="shared" ca="1" si="67"/>
        <v/>
      </c>
      <c r="AA233" s="167" t="str">
        <f t="shared" ca="1" si="80"/>
        <v/>
      </c>
      <c r="AB233" s="223" t="b">
        <f t="shared" si="81"/>
        <v>1</v>
      </c>
      <c r="AC233" s="223" t="b">
        <f t="shared" si="82"/>
        <v>1</v>
      </c>
      <c r="AD233" s="223" t="b">
        <f t="shared" si="83"/>
        <v>1</v>
      </c>
      <c r="AE233" s="223" t="b">
        <f t="shared" si="84"/>
        <v>1</v>
      </c>
      <c r="AF233" s="252" t="str">
        <f t="shared" ca="1" si="85"/>
        <v/>
      </c>
      <c r="AG233" s="420"/>
    </row>
    <row r="234" spans="1:33" x14ac:dyDescent="0.3">
      <c r="A234" s="260">
        <f t="shared" ca="1" si="68"/>
        <v>-1</v>
      </c>
      <c r="B234" s="261" t="str" cm="1">
        <f t="array" ref="B234">IF(NOT(ISNA(_xlfn.XLOOKUP(I234,T11_AusBerSort,T11_AusBerSort))),"A",IF(NOT(ISNA(VLOOKUP(I234,T11_EinBerSort,T11_EinBerSort))),"E",""))</f>
        <v/>
      </c>
      <c r="C234" s="265" t="s">
        <v>191</v>
      </c>
      <c r="D234" s="262">
        <f t="shared" si="86"/>
        <v>221</v>
      </c>
      <c r="E234" s="260">
        <f t="shared" ca="1" si="87"/>
        <v>-1</v>
      </c>
      <c r="F234" s="18"/>
      <c r="G234" s="18"/>
      <c r="H234" s="18"/>
      <c r="I234" s="18"/>
      <c r="J234" s="18"/>
      <c r="K234" s="21"/>
      <c r="M234" s="222" t="str">
        <f t="shared" si="69"/>
        <v>000000</v>
      </c>
      <c r="N234" s="222">
        <f t="shared" si="70"/>
        <v>0</v>
      </c>
      <c r="O234" s="222" t="b">
        <f t="shared" si="71"/>
        <v>1</v>
      </c>
      <c r="P234" s="222" t="b">
        <f t="shared" si="72"/>
        <v>1</v>
      </c>
      <c r="Q234" s="222" t="b">
        <f t="shared" si="73"/>
        <v>1</v>
      </c>
      <c r="R234" s="222" t="b">
        <f t="shared" si="74"/>
        <v>1</v>
      </c>
      <c r="S234" s="222" t="b">
        <f t="shared" si="75"/>
        <v>1</v>
      </c>
      <c r="T234" s="222" t="b">
        <f t="shared" si="76"/>
        <v>1</v>
      </c>
      <c r="U234" s="222" t="b">
        <f t="shared" si="77"/>
        <v>0</v>
      </c>
      <c r="V234" s="167" t="e" cm="1">
        <f t="array" aca="1" ref="V234" ca="1">IFERROR(_xlfn.XLOOKUP(J234,INDIRECT(SUBSTITUTE(SUBSTITUTE(SUBSTITUTE(I234,"/","_"),"-","Y")," ","X")),INDIRECT(SUBSTITUTE(SUBSTITUTE(SUBSTITUTE(I234,"/","_"),"-","Y")," ","X"))),_xlfn.XLOOKUP(J234,INDIRECT(SUBSTITUTE(SUBSTITUTE(SUBSTITUTE(I234,"/","_"),"-","Y")," ","X")),INDIRECT(SUBSTITUTE(SUBSTITUTE(SUBSTITUTE(I234,"/","_"),"-","Y")," ","X"))))</f>
        <v>#REF!</v>
      </c>
      <c r="W234" s="222">
        <f t="shared" ca="1" si="66"/>
        <v>-1</v>
      </c>
      <c r="X234" s="167" t="e">
        <f t="shared" ca="1" si="78"/>
        <v>#REF!</v>
      </c>
      <c r="Y234" s="167" t="str">
        <f t="shared" si="79"/>
        <v/>
      </c>
      <c r="Z234" s="167" t="str">
        <f t="shared" ca="1" si="67"/>
        <v/>
      </c>
      <c r="AA234" s="167" t="str">
        <f t="shared" ca="1" si="80"/>
        <v/>
      </c>
      <c r="AB234" s="223" t="b">
        <f t="shared" si="81"/>
        <v>1</v>
      </c>
      <c r="AC234" s="223" t="b">
        <f t="shared" si="82"/>
        <v>1</v>
      </c>
      <c r="AD234" s="223" t="b">
        <f t="shared" si="83"/>
        <v>1</v>
      </c>
      <c r="AE234" s="223" t="b">
        <f t="shared" si="84"/>
        <v>1</v>
      </c>
      <c r="AF234" s="252" t="str">
        <f t="shared" ca="1" si="85"/>
        <v/>
      </c>
      <c r="AG234" s="420"/>
    </row>
    <row r="235" spans="1:33" x14ac:dyDescent="0.3">
      <c r="A235" s="260">
        <f t="shared" ca="1" si="68"/>
        <v>-1</v>
      </c>
      <c r="B235" s="261" t="str" cm="1">
        <f t="array" ref="B235">IF(NOT(ISNA(_xlfn.XLOOKUP(I235,T11_AusBerSort,T11_AusBerSort))),"A",IF(NOT(ISNA(VLOOKUP(I235,T11_EinBerSort,T11_EinBerSort))),"E",""))</f>
        <v/>
      </c>
      <c r="C235" s="265" t="s">
        <v>191</v>
      </c>
      <c r="D235" s="262">
        <f t="shared" si="86"/>
        <v>222</v>
      </c>
      <c r="E235" s="260">
        <f t="shared" ca="1" si="87"/>
        <v>-1</v>
      </c>
      <c r="F235" s="18"/>
      <c r="G235" s="18"/>
      <c r="H235" s="18"/>
      <c r="I235" s="18"/>
      <c r="J235" s="18"/>
      <c r="K235" s="21"/>
      <c r="M235" s="222" t="str">
        <f t="shared" si="69"/>
        <v>000000</v>
      </c>
      <c r="N235" s="222">
        <f t="shared" si="70"/>
        <v>0</v>
      </c>
      <c r="O235" s="222" t="b">
        <f t="shared" si="71"/>
        <v>1</v>
      </c>
      <c r="P235" s="222" t="b">
        <f t="shared" si="72"/>
        <v>1</v>
      </c>
      <c r="Q235" s="222" t="b">
        <f t="shared" si="73"/>
        <v>1</v>
      </c>
      <c r="R235" s="222" t="b">
        <f t="shared" si="74"/>
        <v>1</v>
      </c>
      <c r="S235" s="222" t="b">
        <f t="shared" si="75"/>
        <v>1</v>
      </c>
      <c r="T235" s="222" t="b">
        <f t="shared" si="76"/>
        <v>1</v>
      </c>
      <c r="U235" s="222" t="b">
        <f t="shared" si="77"/>
        <v>0</v>
      </c>
      <c r="V235" s="167" t="e" cm="1">
        <f t="array" aca="1" ref="V235" ca="1">IFERROR(_xlfn.XLOOKUP(J235,INDIRECT(SUBSTITUTE(SUBSTITUTE(SUBSTITUTE(I235,"/","_"),"-","Y")," ","X")),INDIRECT(SUBSTITUTE(SUBSTITUTE(SUBSTITUTE(I235,"/","_"),"-","Y")," ","X"))),_xlfn.XLOOKUP(J235,INDIRECT(SUBSTITUTE(SUBSTITUTE(SUBSTITUTE(I235,"/","_"),"-","Y")," ","X")),INDIRECT(SUBSTITUTE(SUBSTITUTE(SUBSTITUTE(I235,"/","_"),"-","Y")," ","X"))))</f>
        <v>#REF!</v>
      </c>
      <c r="W235" s="222">
        <f t="shared" ca="1" si="66"/>
        <v>-1</v>
      </c>
      <c r="X235" s="167" t="e">
        <f t="shared" ca="1" si="78"/>
        <v>#REF!</v>
      </c>
      <c r="Y235" s="167" t="str">
        <f t="shared" si="79"/>
        <v/>
      </c>
      <c r="Z235" s="167" t="str">
        <f t="shared" ca="1" si="67"/>
        <v/>
      </c>
      <c r="AA235" s="167" t="str">
        <f t="shared" ca="1" si="80"/>
        <v/>
      </c>
      <c r="AB235" s="223" t="b">
        <f t="shared" si="81"/>
        <v>1</v>
      </c>
      <c r="AC235" s="223" t="b">
        <f t="shared" si="82"/>
        <v>1</v>
      </c>
      <c r="AD235" s="223" t="b">
        <f t="shared" si="83"/>
        <v>1</v>
      </c>
      <c r="AE235" s="223" t="b">
        <f t="shared" si="84"/>
        <v>1</v>
      </c>
      <c r="AF235" s="252" t="str">
        <f t="shared" ca="1" si="85"/>
        <v/>
      </c>
      <c r="AG235" s="420"/>
    </row>
    <row r="236" spans="1:33" x14ac:dyDescent="0.3">
      <c r="A236" s="260">
        <f t="shared" ca="1" si="68"/>
        <v>-1</v>
      </c>
      <c r="B236" s="261" t="str" cm="1">
        <f t="array" ref="B236">IF(NOT(ISNA(_xlfn.XLOOKUP(I236,T11_AusBerSort,T11_AusBerSort))),"A",IF(NOT(ISNA(VLOOKUP(I236,T11_EinBerSort,T11_EinBerSort))),"E",""))</f>
        <v/>
      </c>
      <c r="C236" s="265" t="s">
        <v>191</v>
      </c>
      <c r="D236" s="262">
        <f t="shared" si="86"/>
        <v>223</v>
      </c>
      <c r="E236" s="260">
        <f t="shared" ca="1" si="87"/>
        <v>-1</v>
      </c>
      <c r="F236" s="18"/>
      <c r="G236" s="18"/>
      <c r="H236" s="18"/>
      <c r="I236" s="18"/>
      <c r="J236" s="18"/>
      <c r="K236" s="21"/>
      <c r="M236" s="222" t="str">
        <f t="shared" si="69"/>
        <v>000000</v>
      </c>
      <c r="N236" s="222">
        <f t="shared" si="70"/>
        <v>0</v>
      </c>
      <c r="O236" s="222" t="b">
        <f t="shared" si="71"/>
        <v>1</v>
      </c>
      <c r="P236" s="222" t="b">
        <f t="shared" si="72"/>
        <v>1</v>
      </c>
      <c r="Q236" s="222" t="b">
        <f t="shared" si="73"/>
        <v>1</v>
      </c>
      <c r="R236" s="222" t="b">
        <f t="shared" si="74"/>
        <v>1</v>
      </c>
      <c r="S236" s="222" t="b">
        <f t="shared" si="75"/>
        <v>1</v>
      </c>
      <c r="T236" s="222" t="b">
        <f t="shared" si="76"/>
        <v>1</v>
      </c>
      <c r="U236" s="222" t="b">
        <f t="shared" si="77"/>
        <v>0</v>
      </c>
      <c r="V236" s="167" t="e" cm="1">
        <f t="array" aca="1" ref="V236" ca="1">IFERROR(_xlfn.XLOOKUP(J236,INDIRECT(SUBSTITUTE(SUBSTITUTE(SUBSTITUTE(I236,"/","_"),"-","Y")," ","X")),INDIRECT(SUBSTITUTE(SUBSTITUTE(SUBSTITUTE(I236,"/","_"),"-","Y")," ","X"))),_xlfn.XLOOKUP(J236,INDIRECT(SUBSTITUTE(SUBSTITUTE(SUBSTITUTE(I236,"/","_"),"-","Y")," ","X")),INDIRECT(SUBSTITUTE(SUBSTITUTE(SUBSTITUTE(I236,"/","_"),"-","Y")," ","X"))))</f>
        <v>#REF!</v>
      </c>
      <c r="W236" s="222">
        <f t="shared" ca="1" si="66"/>
        <v>-1</v>
      </c>
      <c r="X236" s="167" t="e">
        <f t="shared" ca="1" si="78"/>
        <v>#REF!</v>
      </c>
      <c r="Y236" s="167" t="str">
        <f t="shared" si="79"/>
        <v/>
      </c>
      <c r="Z236" s="167" t="str">
        <f t="shared" ca="1" si="67"/>
        <v/>
      </c>
      <c r="AA236" s="167" t="str">
        <f t="shared" ca="1" si="80"/>
        <v/>
      </c>
      <c r="AB236" s="223" t="b">
        <f t="shared" si="81"/>
        <v>1</v>
      </c>
      <c r="AC236" s="223" t="b">
        <f t="shared" si="82"/>
        <v>1</v>
      </c>
      <c r="AD236" s="223" t="b">
        <f t="shared" si="83"/>
        <v>1</v>
      </c>
      <c r="AE236" s="223" t="b">
        <f t="shared" si="84"/>
        <v>1</v>
      </c>
      <c r="AF236" s="252" t="str">
        <f t="shared" ca="1" si="85"/>
        <v/>
      </c>
      <c r="AG236" s="420"/>
    </row>
    <row r="237" spans="1:33" x14ac:dyDescent="0.3">
      <c r="A237" s="260">
        <f t="shared" ca="1" si="68"/>
        <v>-1</v>
      </c>
      <c r="B237" s="261" t="str" cm="1">
        <f t="array" ref="B237">IF(NOT(ISNA(_xlfn.XLOOKUP(I237,T11_AusBerSort,T11_AusBerSort))),"A",IF(NOT(ISNA(VLOOKUP(I237,T11_EinBerSort,T11_EinBerSort))),"E",""))</f>
        <v/>
      </c>
      <c r="C237" s="265" t="s">
        <v>191</v>
      </c>
      <c r="D237" s="262">
        <f t="shared" si="86"/>
        <v>224</v>
      </c>
      <c r="E237" s="260">
        <f t="shared" ca="1" si="87"/>
        <v>-1</v>
      </c>
      <c r="F237" s="18"/>
      <c r="G237" s="18"/>
      <c r="H237" s="18"/>
      <c r="I237" s="18"/>
      <c r="J237" s="18"/>
      <c r="K237" s="21"/>
      <c r="M237" s="222" t="str">
        <f t="shared" si="69"/>
        <v>000000</v>
      </c>
      <c r="N237" s="222">
        <f t="shared" si="70"/>
        <v>0</v>
      </c>
      <c r="O237" s="222" t="b">
        <f t="shared" si="71"/>
        <v>1</v>
      </c>
      <c r="P237" s="222" t="b">
        <f t="shared" si="72"/>
        <v>1</v>
      </c>
      <c r="Q237" s="222" t="b">
        <f t="shared" si="73"/>
        <v>1</v>
      </c>
      <c r="R237" s="222" t="b">
        <f t="shared" si="74"/>
        <v>1</v>
      </c>
      <c r="S237" s="222" t="b">
        <f t="shared" si="75"/>
        <v>1</v>
      </c>
      <c r="T237" s="222" t="b">
        <f t="shared" si="76"/>
        <v>1</v>
      </c>
      <c r="U237" s="222" t="b">
        <f t="shared" si="77"/>
        <v>0</v>
      </c>
      <c r="V237" s="167" t="e" cm="1">
        <f t="array" aca="1" ref="V237" ca="1">IFERROR(_xlfn.XLOOKUP(J237,INDIRECT(SUBSTITUTE(SUBSTITUTE(SUBSTITUTE(I237,"/","_"),"-","Y")," ","X")),INDIRECT(SUBSTITUTE(SUBSTITUTE(SUBSTITUTE(I237,"/","_"),"-","Y")," ","X"))),_xlfn.XLOOKUP(J237,INDIRECT(SUBSTITUTE(SUBSTITUTE(SUBSTITUTE(I237,"/","_"),"-","Y")," ","X")),INDIRECT(SUBSTITUTE(SUBSTITUTE(SUBSTITUTE(I237,"/","_"),"-","Y")," ","X"))))</f>
        <v>#REF!</v>
      </c>
      <c r="W237" s="222">
        <f t="shared" ca="1" si="66"/>
        <v>-1</v>
      </c>
      <c r="X237" s="167" t="e">
        <f t="shared" ca="1" si="78"/>
        <v>#REF!</v>
      </c>
      <c r="Y237" s="167" t="str">
        <f t="shared" si="79"/>
        <v/>
      </c>
      <c r="Z237" s="167" t="str">
        <f t="shared" ca="1" si="67"/>
        <v/>
      </c>
      <c r="AA237" s="167" t="str">
        <f t="shared" ca="1" si="80"/>
        <v/>
      </c>
      <c r="AB237" s="223" t="b">
        <f t="shared" si="81"/>
        <v>1</v>
      </c>
      <c r="AC237" s="223" t="b">
        <f t="shared" si="82"/>
        <v>1</v>
      </c>
      <c r="AD237" s="223" t="b">
        <f t="shared" si="83"/>
        <v>1</v>
      </c>
      <c r="AE237" s="223" t="b">
        <f t="shared" si="84"/>
        <v>1</v>
      </c>
      <c r="AF237" s="252" t="str">
        <f t="shared" ca="1" si="85"/>
        <v/>
      </c>
      <c r="AG237" s="420"/>
    </row>
    <row r="238" spans="1:33" x14ac:dyDescent="0.3">
      <c r="A238" s="260">
        <f t="shared" ca="1" si="68"/>
        <v>-1</v>
      </c>
      <c r="B238" s="261" t="str" cm="1">
        <f t="array" ref="B238">IF(NOT(ISNA(_xlfn.XLOOKUP(I238,T11_AusBerSort,T11_AusBerSort))),"A",IF(NOT(ISNA(VLOOKUP(I238,T11_EinBerSort,T11_EinBerSort))),"E",""))</f>
        <v/>
      </c>
      <c r="C238" s="265" t="s">
        <v>191</v>
      </c>
      <c r="D238" s="262">
        <f t="shared" si="86"/>
        <v>225</v>
      </c>
      <c r="E238" s="260">
        <f t="shared" ca="1" si="87"/>
        <v>-1</v>
      </c>
      <c r="F238" s="18"/>
      <c r="G238" s="18"/>
      <c r="H238" s="18"/>
      <c r="I238" s="18"/>
      <c r="J238" s="18"/>
      <c r="K238" s="21"/>
      <c r="M238" s="222" t="str">
        <f t="shared" si="69"/>
        <v>000000</v>
      </c>
      <c r="N238" s="222">
        <f t="shared" si="70"/>
        <v>0</v>
      </c>
      <c r="O238" s="222" t="b">
        <f t="shared" si="71"/>
        <v>1</v>
      </c>
      <c r="P238" s="222" t="b">
        <f t="shared" si="72"/>
        <v>1</v>
      </c>
      <c r="Q238" s="222" t="b">
        <f t="shared" si="73"/>
        <v>1</v>
      </c>
      <c r="R238" s="222" t="b">
        <f t="shared" si="74"/>
        <v>1</v>
      </c>
      <c r="S238" s="222" t="b">
        <f t="shared" si="75"/>
        <v>1</v>
      </c>
      <c r="T238" s="222" t="b">
        <f t="shared" si="76"/>
        <v>1</v>
      </c>
      <c r="U238" s="222" t="b">
        <f t="shared" si="77"/>
        <v>0</v>
      </c>
      <c r="V238" s="167" t="e" cm="1">
        <f t="array" aca="1" ref="V238" ca="1">IFERROR(_xlfn.XLOOKUP(J238,INDIRECT(SUBSTITUTE(SUBSTITUTE(SUBSTITUTE(I238,"/","_"),"-","Y")," ","X")),INDIRECT(SUBSTITUTE(SUBSTITUTE(SUBSTITUTE(I238,"/","_"),"-","Y")," ","X"))),_xlfn.XLOOKUP(J238,INDIRECT(SUBSTITUTE(SUBSTITUTE(SUBSTITUTE(I238,"/","_"),"-","Y")," ","X")),INDIRECT(SUBSTITUTE(SUBSTITUTE(SUBSTITUTE(I238,"/","_"),"-","Y")," ","X"))))</f>
        <v>#REF!</v>
      </c>
      <c r="W238" s="222">
        <f t="shared" ca="1" si="66"/>
        <v>-1</v>
      </c>
      <c r="X238" s="167" t="e">
        <f t="shared" ca="1" si="78"/>
        <v>#REF!</v>
      </c>
      <c r="Y238" s="167" t="str">
        <f t="shared" si="79"/>
        <v/>
      </c>
      <c r="Z238" s="167" t="str">
        <f t="shared" ca="1" si="67"/>
        <v/>
      </c>
      <c r="AA238" s="167" t="str">
        <f t="shared" ca="1" si="80"/>
        <v/>
      </c>
      <c r="AB238" s="223" t="b">
        <f t="shared" si="81"/>
        <v>1</v>
      </c>
      <c r="AC238" s="223" t="b">
        <f t="shared" si="82"/>
        <v>1</v>
      </c>
      <c r="AD238" s="223" t="b">
        <f t="shared" si="83"/>
        <v>1</v>
      </c>
      <c r="AE238" s="223" t="b">
        <f t="shared" si="84"/>
        <v>1</v>
      </c>
      <c r="AF238" s="252" t="str">
        <f t="shared" ca="1" si="85"/>
        <v/>
      </c>
      <c r="AG238" s="420"/>
    </row>
    <row r="239" spans="1:33" x14ac:dyDescent="0.3">
      <c r="A239" s="260">
        <f t="shared" ca="1" si="68"/>
        <v>-1</v>
      </c>
      <c r="B239" s="261" t="str" cm="1">
        <f t="array" ref="B239">IF(NOT(ISNA(_xlfn.XLOOKUP(I239,T11_AusBerSort,T11_AusBerSort))),"A",IF(NOT(ISNA(VLOOKUP(I239,T11_EinBerSort,T11_EinBerSort))),"E",""))</f>
        <v/>
      </c>
      <c r="C239" s="265" t="s">
        <v>191</v>
      </c>
      <c r="D239" s="262">
        <f t="shared" si="86"/>
        <v>226</v>
      </c>
      <c r="E239" s="260">
        <f t="shared" ca="1" si="87"/>
        <v>-1</v>
      </c>
      <c r="F239" s="18"/>
      <c r="G239" s="18"/>
      <c r="H239" s="18"/>
      <c r="I239" s="18"/>
      <c r="J239" s="18"/>
      <c r="K239" s="21"/>
      <c r="M239" s="222" t="str">
        <f t="shared" si="69"/>
        <v>000000</v>
      </c>
      <c r="N239" s="222">
        <f t="shared" si="70"/>
        <v>0</v>
      </c>
      <c r="O239" s="222" t="b">
        <f t="shared" si="71"/>
        <v>1</v>
      </c>
      <c r="P239" s="222" t="b">
        <f t="shared" si="72"/>
        <v>1</v>
      </c>
      <c r="Q239" s="222" t="b">
        <f t="shared" si="73"/>
        <v>1</v>
      </c>
      <c r="R239" s="222" t="b">
        <f t="shared" si="74"/>
        <v>1</v>
      </c>
      <c r="S239" s="222" t="b">
        <f t="shared" si="75"/>
        <v>1</v>
      </c>
      <c r="T239" s="222" t="b">
        <f t="shared" si="76"/>
        <v>1</v>
      </c>
      <c r="U239" s="222" t="b">
        <f t="shared" si="77"/>
        <v>0</v>
      </c>
      <c r="V239" s="167" t="e" cm="1">
        <f t="array" aca="1" ref="V239" ca="1">IFERROR(_xlfn.XLOOKUP(J239,INDIRECT(SUBSTITUTE(SUBSTITUTE(SUBSTITUTE(I239,"/","_"),"-","Y")," ","X")),INDIRECT(SUBSTITUTE(SUBSTITUTE(SUBSTITUTE(I239,"/","_"),"-","Y")," ","X"))),_xlfn.XLOOKUP(J239,INDIRECT(SUBSTITUTE(SUBSTITUTE(SUBSTITUTE(I239,"/","_"),"-","Y")," ","X")),INDIRECT(SUBSTITUTE(SUBSTITUTE(SUBSTITUTE(I239,"/","_"),"-","Y")," ","X"))))</f>
        <v>#REF!</v>
      </c>
      <c r="W239" s="222">
        <f t="shared" ca="1" si="66"/>
        <v>-1</v>
      </c>
      <c r="X239" s="167" t="e">
        <f t="shared" ca="1" si="78"/>
        <v>#REF!</v>
      </c>
      <c r="Y239" s="167" t="str">
        <f t="shared" si="79"/>
        <v/>
      </c>
      <c r="Z239" s="167" t="str">
        <f t="shared" ca="1" si="67"/>
        <v/>
      </c>
      <c r="AA239" s="167" t="str">
        <f t="shared" ca="1" si="80"/>
        <v/>
      </c>
      <c r="AB239" s="223" t="b">
        <f t="shared" si="81"/>
        <v>1</v>
      </c>
      <c r="AC239" s="223" t="b">
        <f t="shared" si="82"/>
        <v>1</v>
      </c>
      <c r="AD239" s="223" t="b">
        <f t="shared" si="83"/>
        <v>1</v>
      </c>
      <c r="AE239" s="223" t="b">
        <f t="shared" si="84"/>
        <v>1</v>
      </c>
      <c r="AF239" s="252" t="str">
        <f t="shared" ca="1" si="85"/>
        <v/>
      </c>
      <c r="AG239" s="420"/>
    </row>
    <row r="240" spans="1:33" x14ac:dyDescent="0.3">
      <c r="A240" s="260">
        <f t="shared" ca="1" si="68"/>
        <v>-1</v>
      </c>
      <c r="B240" s="261" t="str" cm="1">
        <f t="array" ref="B240">IF(NOT(ISNA(_xlfn.XLOOKUP(I240,T11_AusBerSort,T11_AusBerSort))),"A",IF(NOT(ISNA(VLOOKUP(I240,T11_EinBerSort,T11_EinBerSort))),"E",""))</f>
        <v/>
      </c>
      <c r="C240" s="265" t="s">
        <v>191</v>
      </c>
      <c r="D240" s="262">
        <f t="shared" si="86"/>
        <v>227</v>
      </c>
      <c r="E240" s="260">
        <f t="shared" ca="1" si="87"/>
        <v>-1</v>
      </c>
      <c r="F240" s="18"/>
      <c r="G240" s="18"/>
      <c r="H240" s="18"/>
      <c r="I240" s="18"/>
      <c r="J240" s="18"/>
      <c r="K240" s="21"/>
      <c r="M240" s="222" t="str">
        <f t="shared" si="69"/>
        <v>000000</v>
      </c>
      <c r="N240" s="222">
        <f t="shared" si="70"/>
        <v>0</v>
      </c>
      <c r="O240" s="222" t="b">
        <f t="shared" si="71"/>
        <v>1</v>
      </c>
      <c r="P240" s="222" t="b">
        <f t="shared" si="72"/>
        <v>1</v>
      </c>
      <c r="Q240" s="222" t="b">
        <f t="shared" si="73"/>
        <v>1</v>
      </c>
      <c r="R240" s="222" t="b">
        <f t="shared" si="74"/>
        <v>1</v>
      </c>
      <c r="S240" s="222" t="b">
        <f t="shared" si="75"/>
        <v>1</v>
      </c>
      <c r="T240" s="222" t="b">
        <f t="shared" si="76"/>
        <v>1</v>
      </c>
      <c r="U240" s="222" t="b">
        <f t="shared" si="77"/>
        <v>0</v>
      </c>
      <c r="V240" s="167" t="e" cm="1">
        <f t="array" aca="1" ref="V240" ca="1">IFERROR(_xlfn.XLOOKUP(J240,INDIRECT(SUBSTITUTE(SUBSTITUTE(SUBSTITUTE(I240,"/","_"),"-","Y")," ","X")),INDIRECT(SUBSTITUTE(SUBSTITUTE(SUBSTITUTE(I240,"/","_"),"-","Y")," ","X"))),_xlfn.XLOOKUP(J240,INDIRECT(SUBSTITUTE(SUBSTITUTE(SUBSTITUTE(I240,"/","_"),"-","Y")," ","X")),INDIRECT(SUBSTITUTE(SUBSTITUTE(SUBSTITUTE(I240,"/","_"),"-","Y")," ","X"))))</f>
        <v>#REF!</v>
      </c>
      <c r="W240" s="222">
        <f t="shared" ca="1" si="66"/>
        <v>-1</v>
      </c>
      <c r="X240" s="167" t="e">
        <f t="shared" ca="1" si="78"/>
        <v>#REF!</v>
      </c>
      <c r="Y240" s="167" t="str">
        <f t="shared" si="79"/>
        <v/>
      </c>
      <c r="Z240" s="167" t="str">
        <f t="shared" ca="1" si="67"/>
        <v/>
      </c>
      <c r="AA240" s="167" t="str">
        <f t="shared" ca="1" si="80"/>
        <v/>
      </c>
      <c r="AB240" s="223" t="b">
        <f t="shared" si="81"/>
        <v>1</v>
      </c>
      <c r="AC240" s="223" t="b">
        <f t="shared" si="82"/>
        <v>1</v>
      </c>
      <c r="AD240" s="223" t="b">
        <f t="shared" si="83"/>
        <v>1</v>
      </c>
      <c r="AE240" s="223" t="b">
        <f t="shared" si="84"/>
        <v>1</v>
      </c>
      <c r="AF240" s="252" t="str">
        <f t="shared" ca="1" si="85"/>
        <v/>
      </c>
      <c r="AG240" s="420"/>
    </row>
    <row r="241" spans="1:33" x14ac:dyDescent="0.3">
      <c r="A241" s="260">
        <f t="shared" ca="1" si="68"/>
        <v>-1</v>
      </c>
      <c r="B241" s="261" t="str" cm="1">
        <f t="array" ref="B241">IF(NOT(ISNA(_xlfn.XLOOKUP(I241,T11_AusBerSort,T11_AusBerSort))),"A",IF(NOT(ISNA(VLOOKUP(I241,T11_EinBerSort,T11_EinBerSort))),"E",""))</f>
        <v/>
      </c>
      <c r="C241" s="265" t="s">
        <v>191</v>
      </c>
      <c r="D241" s="262">
        <f t="shared" si="86"/>
        <v>228</v>
      </c>
      <c r="E241" s="260">
        <f t="shared" ca="1" si="87"/>
        <v>-1</v>
      </c>
      <c r="F241" s="18"/>
      <c r="G241" s="18"/>
      <c r="H241" s="18"/>
      <c r="I241" s="18"/>
      <c r="J241" s="18"/>
      <c r="K241" s="21"/>
      <c r="M241" s="222" t="str">
        <f t="shared" si="69"/>
        <v>000000</v>
      </c>
      <c r="N241" s="222">
        <f t="shared" si="70"/>
        <v>0</v>
      </c>
      <c r="O241" s="222" t="b">
        <f t="shared" si="71"/>
        <v>1</v>
      </c>
      <c r="P241" s="222" t="b">
        <f t="shared" si="72"/>
        <v>1</v>
      </c>
      <c r="Q241" s="222" t="b">
        <f t="shared" si="73"/>
        <v>1</v>
      </c>
      <c r="R241" s="222" t="b">
        <f t="shared" si="74"/>
        <v>1</v>
      </c>
      <c r="S241" s="222" t="b">
        <f t="shared" si="75"/>
        <v>1</v>
      </c>
      <c r="T241" s="222" t="b">
        <f t="shared" si="76"/>
        <v>1</v>
      </c>
      <c r="U241" s="222" t="b">
        <f t="shared" si="77"/>
        <v>0</v>
      </c>
      <c r="V241" s="167" t="e" cm="1">
        <f t="array" aca="1" ref="V241" ca="1">IFERROR(_xlfn.XLOOKUP(J241,INDIRECT(SUBSTITUTE(SUBSTITUTE(SUBSTITUTE(I241,"/","_"),"-","Y")," ","X")),INDIRECT(SUBSTITUTE(SUBSTITUTE(SUBSTITUTE(I241,"/","_"),"-","Y")," ","X"))),_xlfn.XLOOKUP(J241,INDIRECT(SUBSTITUTE(SUBSTITUTE(SUBSTITUTE(I241,"/","_"),"-","Y")," ","X")),INDIRECT(SUBSTITUTE(SUBSTITUTE(SUBSTITUTE(I241,"/","_"),"-","Y")," ","X"))))</f>
        <v>#REF!</v>
      </c>
      <c r="W241" s="222">
        <f t="shared" ca="1" si="66"/>
        <v>-1</v>
      </c>
      <c r="X241" s="167" t="e">
        <f t="shared" ca="1" si="78"/>
        <v>#REF!</v>
      </c>
      <c r="Y241" s="167" t="str">
        <f t="shared" si="79"/>
        <v/>
      </c>
      <c r="Z241" s="167" t="str">
        <f t="shared" ca="1" si="67"/>
        <v/>
      </c>
      <c r="AA241" s="167" t="str">
        <f t="shared" ca="1" si="80"/>
        <v/>
      </c>
      <c r="AB241" s="223" t="b">
        <f t="shared" si="81"/>
        <v>1</v>
      </c>
      <c r="AC241" s="223" t="b">
        <f t="shared" si="82"/>
        <v>1</v>
      </c>
      <c r="AD241" s="223" t="b">
        <f t="shared" si="83"/>
        <v>1</v>
      </c>
      <c r="AE241" s="223" t="b">
        <f t="shared" si="84"/>
        <v>1</v>
      </c>
      <c r="AF241" s="252" t="str">
        <f t="shared" ca="1" si="85"/>
        <v/>
      </c>
      <c r="AG241" s="420"/>
    </row>
    <row r="242" spans="1:33" x14ac:dyDescent="0.3">
      <c r="A242" s="260">
        <f t="shared" ca="1" si="68"/>
        <v>-1</v>
      </c>
      <c r="B242" s="261" t="str" cm="1">
        <f t="array" ref="B242">IF(NOT(ISNA(_xlfn.XLOOKUP(I242,T11_AusBerSort,T11_AusBerSort))),"A",IF(NOT(ISNA(VLOOKUP(I242,T11_EinBerSort,T11_EinBerSort))),"E",""))</f>
        <v/>
      </c>
      <c r="C242" s="265" t="s">
        <v>191</v>
      </c>
      <c r="D242" s="262">
        <f t="shared" si="86"/>
        <v>229</v>
      </c>
      <c r="E242" s="260">
        <f t="shared" ca="1" si="87"/>
        <v>-1</v>
      </c>
      <c r="F242" s="18"/>
      <c r="G242" s="18"/>
      <c r="H242" s="18"/>
      <c r="I242" s="18"/>
      <c r="J242" s="18"/>
      <c r="K242" s="21"/>
      <c r="M242" s="222" t="str">
        <f t="shared" si="69"/>
        <v>000000</v>
      </c>
      <c r="N242" s="222">
        <f t="shared" si="70"/>
        <v>0</v>
      </c>
      <c r="O242" s="222" t="b">
        <f t="shared" si="71"/>
        <v>1</v>
      </c>
      <c r="P242" s="222" t="b">
        <f t="shared" si="72"/>
        <v>1</v>
      </c>
      <c r="Q242" s="222" t="b">
        <f t="shared" si="73"/>
        <v>1</v>
      </c>
      <c r="R242" s="222" t="b">
        <f t="shared" si="74"/>
        <v>1</v>
      </c>
      <c r="S242" s="222" t="b">
        <f t="shared" si="75"/>
        <v>1</v>
      </c>
      <c r="T242" s="222" t="b">
        <f t="shared" si="76"/>
        <v>1</v>
      </c>
      <c r="U242" s="222" t="b">
        <f t="shared" si="77"/>
        <v>0</v>
      </c>
      <c r="V242" s="167" t="e" cm="1">
        <f t="array" aca="1" ref="V242" ca="1">IFERROR(_xlfn.XLOOKUP(J242,INDIRECT(SUBSTITUTE(SUBSTITUTE(SUBSTITUTE(I242,"/","_"),"-","Y")," ","X")),INDIRECT(SUBSTITUTE(SUBSTITUTE(SUBSTITUTE(I242,"/","_"),"-","Y")," ","X"))),_xlfn.XLOOKUP(J242,INDIRECT(SUBSTITUTE(SUBSTITUTE(SUBSTITUTE(I242,"/","_"),"-","Y")," ","X")),INDIRECT(SUBSTITUTE(SUBSTITUTE(SUBSTITUTE(I242,"/","_"),"-","Y")," ","X"))))</f>
        <v>#REF!</v>
      </c>
      <c r="W242" s="222">
        <f t="shared" ca="1" si="66"/>
        <v>-1</v>
      </c>
      <c r="X242" s="167" t="e">
        <f t="shared" ca="1" si="78"/>
        <v>#REF!</v>
      </c>
      <c r="Y242" s="167" t="str">
        <f t="shared" si="79"/>
        <v/>
      </c>
      <c r="Z242" s="167" t="str">
        <f t="shared" ca="1" si="67"/>
        <v/>
      </c>
      <c r="AA242" s="167" t="str">
        <f t="shared" ca="1" si="80"/>
        <v/>
      </c>
      <c r="AB242" s="223" t="b">
        <f t="shared" si="81"/>
        <v>1</v>
      </c>
      <c r="AC242" s="223" t="b">
        <f t="shared" si="82"/>
        <v>1</v>
      </c>
      <c r="AD242" s="223" t="b">
        <f t="shared" si="83"/>
        <v>1</v>
      </c>
      <c r="AE242" s="223" t="b">
        <f t="shared" si="84"/>
        <v>1</v>
      </c>
      <c r="AF242" s="252" t="str">
        <f t="shared" ca="1" si="85"/>
        <v/>
      </c>
      <c r="AG242" s="420"/>
    </row>
    <row r="243" spans="1:33" x14ac:dyDescent="0.3">
      <c r="A243" s="260">
        <f t="shared" ca="1" si="68"/>
        <v>-1</v>
      </c>
      <c r="B243" s="261" t="str" cm="1">
        <f t="array" ref="B243">IF(NOT(ISNA(_xlfn.XLOOKUP(I243,T11_AusBerSort,T11_AusBerSort))),"A",IF(NOT(ISNA(VLOOKUP(I243,T11_EinBerSort,T11_EinBerSort))),"E",""))</f>
        <v/>
      </c>
      <c r="C243" s="265" t="s">
        <v>191</v>
      </c>
      <c r="D243" s="262">
        <f t="shared" si="86"/>
        <v>230</v>
      </c>
      <c r="E243" s="260">
        <f t="shared" ca="1" si="87"/>
        <v>-1</v>
      </c>
      <c r="F243" s="18"/>
      <c r="G243" s="18"/>
      <c r="H243" s="18"/>
      <c r="I243" s="18"/>
      <c r="J243" s="18"/>
      <c r="K243" s="21"/>
      <c r="M243" s="222" t="str">
        <f t="shared" si="69"/>
        <v>000000</v>
      </c>
      <c r="N243" s="222">
        <f t="shared" si="70"/>
        <v>0</v>
      </c>
      <c r="O243" s="222" t="b">
        <f t="shared" si="71"/>
        <v>1</v>
      </c>
      <c r="P243" s="222" t="b">
        <f t="shared" si="72"/>
        <v>1</v>
      </c>
      <c r="Q243" s="222" t="b">
        <f t="shared" si="73"/>
        <v>1</v>
      </c>
      <c r="R243" s="222" t="b">
        <f t="shared" si="74"/>
        <v>1</v>
      </c>
      <c r="S243" s="222" t="b">
        <f t="shared" si="75"/>
        <v>1</v>
      </c>
      <c r="T243" s="222" t="b">
        <f t="shared" si="76"/>
        <v>1</v>
      </c>
      <c r="U243" s="222" t="b">
        <f t="shared" si="77"/>
        <v>0</v>
      </c>
      <c r="V243" s="167" t="e" cm="1">
        <f t="array" aca="1" ref="V243" ca="1">IFERROR(_xlfn.XLOOKUP(J243,INDIRECT(SUBSTITUTE(SUBSTITUTE(SUBSTITUTE(I243,"/","_"),"-","Y")," ","X")),INDIRECT(SUBSTITUTE(SUBSTITUTE(SUBSTITUTE(I243,"/","_"),"-","Y")," ","X"))),_xlfn.XLOOKUP(J243,INDIRECT(SUBSTITUTE(SUBSTITUTE(SUBSTITUTE(I243,"/","_"),"-","Y")," ","X")),INDIRECT(SUBSTITUTE(SUBSTITUTE(SUBSTITUTE(I243,"/","_"),"-","Y")," ","X"))))</f>
        <v>#REF!</v>
      </c>
      <c r="W243" s="222">
        <f t="shared" ca="1" si="66"/>
        <v>-1</v>
      </c>
      <c r="X243" s="167" t="e">
        <f t="shared" ca="1" si="78"/>
        <v>#REF!</v>
      </c>
      <c r="Y243" s="167" t="str">
        <f t="shared" si="79"/>
        <v/>
      </c>
      <c r="Z243" s="167" t="str">
        <f t="shared" ca="1" si="67"/>
        <v/>
      </c>
      <c r="AA243" s="167" t="str">
        <f t="shared" ca="1" si="80"/>
        <v/>
      </c>
      <c r="AB243" s="223" t="b">
        <f t="shared" si="81"/>
        <v>1</v>
      </c>
      <c r="AC243" s="223" t="b">
        <f t="shared" si="82"/>
        <v>1</v>
      </c>
      <c r="AD243" s="223" t="b">
        <f t="shared" si="83"/>
        <v>1</v>
      </c>
      <c r="AE243" s="223" t="b">
        <f t="shared" si="84"/>
        <v>1</v>
      </c>
      <c r="AF243" s="252" t="str">
        <f t="shared" ca="1" si="85"/>
        <v/>
      </c>
      <c r="AG243" s="420"/>
    </row>
    <row r="244" spans="1:33" x14ac:dyDescent="0.3">
      <c r="A244" s="260">
        <f t="shared" ca="1" si="68"/>
        <v>-1</v>
      </c>
      <c r="B244" s="261" t="str" cm="1">
        <f t="array" ref="B244">IF(NOT(ISNA(_xlfn.XLOOKUP(I244,T11_AusBerSort,T11_AusBerSort))),"A",IF(NOT(ISNA(VLOOKUP(I244,T11_EinBerSort,T11_EinBerSort))),"E",""))</f>
        <v/>
      </c>
      <c r="C244" s="265" t="s">
        <v>191</v>
      </c>
      <c r="D244" s="262">
        <f t="shared" si="86"/>
        <v>231</v>
      </c>
      <c r="E244" s="260">
        <f t="shared" ca="1" si="87"/>
        <v>-1</v>
      </c>
      <c r="F244" s="18"/>
      <c r="G244" s="18"/>
      <c r="H244" s="18"/>
      <c r="I244" s="18"/>
      <c r="J244" s="18"/>
      <c r="K244" s="21"/>
      <c r="M244" s="222" t="str">
        <f t="shared" si="69"/>
        <v>000000</v>
      </c>
      <c r="N244" s="222">
        <f t="shared" si="70"/>
        <v>0</v>
      </c>
      <c r="O244" s="222" t="b">
        <f t="shared" si="71"/>
        <v>1</v>
      </c>
      <c r="P244" s="222" t="b">
        <f t="shared" si="72"/>
        <v>1</v>
      </c>
      <c r="Q244" s="222" t="b">
        <f t="shared" si="73"/>
        <v>1</v>
      </c>
      <c r="R244" s="222" t="b">
        <f t="shared" si="74"/>
        <v>1</v>
      </c>
      <c r="S244" s="222" t="b">
        <f t="shared" si="75"/>
        <v>1</v>
      </c>
      <c r="T244" s="222" t="b">
        <f t="shared" si="76"/>
        <v>1</v>
      </c>
      <c r="U244" s="222" t="b">
        <f t="shared" si="77"/>
        <v>0</v>
      </c>
      <c r="V244" s="167" t="e" cm="1">
        <f t="array" aca="1" ref="V244" ca="1">IFERROR(_xlfn.XLOOKUP(J244,INDIRECT(SUBSTITUTE(SUBSTITUTE(SUBSTITUTE(I244,"/","_"),"-","Y")," ","X")),INDIRECT(SUBSTITUTE(SUBSTITUTE(SUBSTITUTE(I244,"/","_"),"-","Y")," ","X"))),_xlfn.XLOOKUP(J244,INDIRECT(SUBSTITUTE(SUBSTITUTE(SUBSTITUTE(I244,"/","_"),"-","Y")," ","X")),INDIRECT(SUBSTITUTE(SUBSTITUTE(SUBSTITUTE(I244,"/","_"),"-","Y")," ","X"))))</f>
        <v>#REF!</v>
      </c>
      <c r="W244" s="222">
        <f t="shared" ca="1" si="66"/>
        <v>-1</v>
      </c>
      <c r="X244" s="167" t="e">
        <f t="shared" ca="1" si="78"/>
        <v>#REF!</v>
      </c>
      <c r="Y244" s="167" t="str">
        <f t="shared" si="79"/>
        <v/>
      </c>
      <c r="Z244" s="167" t="str">
        <f t="shared" ca="1" si="67"/>
        <v/>
      </c>
      <c r="AA244" s="167" t="str">
        <f t="shared" ca="1" si="80"/>
        <v/>
      </c>
      <c r="AB244" s="223" t="b">
        <f t="shared" si="81"/>
        <v>1</v>
      </c>
      <c r="AC244" s="223" t="b">
        <f t="shared" si="82"/>
        <v>1</v>
      </c>
      <c r="AD244" s="223" t="b">
        <f t="shared" si="83"/>
        <v>1</v>
      </c>
      <c r="AE244" s="223" t="b">
        <f t="shared" si="84"/>
        <v>1</v>
      </c>
      <c r="AF244" s="252" t="str">
        <f t="shared" ca="1" si="85"/>
        <v/>
      </c>
      <c r="AG244" s="420"/>
    </row>
    <row r="245" spans="1:33" x14ac:dyDescent="0.3">
      <c r="A245" s="260">
        <f t="shared" ca="1" si="68"/>
        <v>-1</v>
      </c>
      <c r="B245" s="261" t="str" cm="1">
        <f t="array" ref="B245">IF(NOT(ISNA(_xlfn.XLOOKUP(I245,T11_AusBerSort,T11_AusBerSort))),"A",IF(NOT(ISNA(VLOOKUP(I245,T11_EinBerSort,T11_EinBerSort))),"E",""))</f>
        <v/>
      </c>
      <c r="C245" s="265" t="s">
        <v>191</v>
      </c>
      <c r="D245" s="262">
        <f t="shared" si="86"/>
        <v>232</v>
      </c>
      <c r="E245" s="260">
        <f t="shared" ca="1" si="87"/>
        <v>-1</v>
      </c>
      <c r="F245" s="18"/>
      <c r="G245" s="18"/>
      <c r="H245" s="18"/>
      <c r="I245" s="18"/>
      <c r="J245" s="18"/>
      <c r="K245" s="21"/>
      <c r="M245" s="222" t="str">
        <f t="shared" si="69"/>
        <v>000000</v>
      </c>
      <c r="N245" s="222">
        <f t="shared" si="70"/>
        <v>0</v>
      </c>
      <c r="O245" s="222" t="b">
        <f t="shared" si="71"/>
        <v>1</v>
      </c>
      <c r="P245" s="222" t="b">
        <f t="shared" si="72"/>
        <v>1</v>
      </c>
      <c r="Q245" s="222" t="b">
        <f t="shared" si="73"/>
        <v>1</v>
      </c>
      <c r="R245" s="222" t="b">
        <f t="shared" si="74"/>
        <v>1</v>
      </c>
      <c r="S245" s="222" t="b">
        <f t="shared" si="75"/>
        <v>1</v>
      </c>
      <c r="T245" s="222" t="b">
        <f t="shared" si="76"/>
        <v>1</v>
      </c>
      <c r="U245" s="222" t="b">
        <f t="shared" si="77"/>
        <v>0</v>
      </c>
      <c r="V245" s="167" t="e" cm="1">
        <f t="array" aca="1" ref="V245" ca="1">IFERROR(_xlfn.XLOOKUP(J245,INDIRECT(SUBSTITUTE(SUBSTITUTE(SUBSTITUTE(I245,"/","_"),"-","Y")," ","X")),INDIRECT(SUBSTITUTE(SUBSTITUTE(SUBSTITUTE(I245,"/","_"),"-","Y")," ","X"))),_xlfn.XLOOKUP(J245,INDIRECT(SUBSTITUTE(SUBSTITUTE(SUBSTITUTE(I245,"/","_"),"-","Y")," ","X")),INDIRECT(SUBSTITUTE(SUBSTITUTE(SUBSTITUTE(I245,"/","_"),"-","Y")," ","X"))))</f>
        <v>#REF!</v>
      </c>
      <c r="W245" s="222">
        <f t="shared" ca="1" si="66"/>
        <v>-1</v>
      </c>
      <c r="X245" s="167" t="e">
        <f t="shared" ca="1" si="78"/>
        <v>#REF!</v>
      </c>
      <c r="Y245" s="167" t="str">
        <f t="shared" si="79"/>
        <v/>
      </c>
      <c r="Z245" s="167" t="str">
        <f t="shared" ca="1" si="67"/>
        <v/>
      </c>
      <c r="AA245" s="167" t="str">
        <f t="shared" ca="1" si="80"/>
        <v/>
      </c>
      <c r="AB245" s="223" t="b">
        <f t="shared" si="81"/>
        <v>1</v>
      </c>
      <c r="AC245" s="223" t="b">
        <f t="shared" si="82"/>
        <v>1</v>
      </c>
      <c r="AD245" s="223" t="b">
        <f t="shared" si="83"/>
        <v>1</v>
      </c>
      <c r="AE245" s="223" t="b">
        <f t="shared" si="84"/>
        <v>1</v>
      </c>
      <c r="AF245" s="252" t="str">
        <f t="shared" ca="1" si="85"/>
        <v/>
      </c>
      <c r="AG245" s="420"/>
    </row>
    <row r="246" spans="1:33" x14ac:dyDescent="0.3">
      <c r="A246" s="260">
        <f t="shared" ca="1" si="68"/>
        <v>-1</v>
      </c>
      <c r="B246" s="261" t="str" cm="1">
        <f t="array" ref="B246">IF(NOT(ISNA(_xlfn.XLOOKUP(I246,T11_AusBerSort,T11_AusBerSort))),"A",IF(NOT(ISNA(VLOOKUP(I246,T11_EinBerSort,T11_EinBerSort))),"E",""))</f>
        <v/>
      </c>
      <c r="C246" s="265" t="s">
        <v>191</v>
      </c>
      <c r="D246" s="262">
        <f t="shared" si="86"/>
        <v>233</v>
      </c>
      <c r="E246" s="260">
        <f t="shared" ca="1" si="87"/>
        <v>-1</v>
      </c>
      <c r="F246" s="18"/>
      <c r="G246" s="18"/>
      <c r="H246" s="18"/>
      <c r="I246" s="18"/>
      <c r="J246" s="18"/>
      <c r="K246" s="21"/>
      <c r="M246" s="222" t="str">
        <f t="shared" si="69"/>
        <v>000000</v>
      </c>
      <c r="N246" s="222">
        <f t="shared" si="70"/>
        <v>0</v>
      </c>
      <c r="O246" s="222" t="b">
        <f t="shared" si="71"/>
        <v>1</v>
      </c>
      <c r="P246" s="222" t="b">
        <f t="shared" si="72"/>
        <v>1</v>
      </c>
      <c r="Q246" s="222" t="b">
        <f t="shared" si="73"/>
        <v>1</v>
      </c>
      <c r="R246" s="222" t="b">
        <f t="shared" si="74"/>
        <v>1</v>
      </c>
      <c r="S246" s="222" t="b">
        <f t="shared" si="75"/>
        <v>1</v>
      </c>
      <c r="T246" s="222" t="b">
        <f t="shared" si="76"/>
        <v>1</v>
      </c>
      <c r="U246" s="222" t="b">
        <f t="shared" si="77"/>
        <v>0</v>
      </c>
      <c r="V246" s="167" t="e" cm="1">
        <f t="array" aca="1" ref="V246" ca="1">IFERROR(_xlfn.XLOOKUP(J246,INDIRECT(SUBSTITUTE(SUBSTITUTE(SUBSTITUTE(I246,"/","_"),"-","Y")," ","X")),INDIRECT(SUBSTITUTE(SUBSTITUTE(SUBSTITUTE(I246,"/","_"),"-","Y")," ","X"))),_xlfn.XLOOKUP(J246,INDIRECT(SUBSTITUTE(SUBSTITUTE(SUBSTITUTE(I246,"/","_"),"-","Y")," ","X")),INDIRECT(SUBSTITUTE(SUBSTITUTE(SUBSTITUTE(I246,"/","_"),"-","Y")," ","X"))))</f>
        <v>#REF!</v>
      </c>
      <c r="W246" s="222">
        <f t="shared" ca="1" si="66"/>
        <v>-1</v>
      </c>
      <c r="X246" s="167" t="e">
        <f t="shared" ca="1" si="78"/>
        <v>#REF!</v>
      </c>
      <c r="Y246" s="167" t="str">
        <f t="shared" si="79"/>
        <v/>
      </c>
      <c r="Z246" s="167" t="str">
        <f t="shared" ca="1" si="67"/>
        <v/>
      </c>
      <c r="AA246" s="167" t="str">
        <f t="shared" ca="1" si="80"/>
        <v/>
      </c>
      <c r="AB246" s="223" t="b">
        <f t="shared" si="81"/>
        <v>1</v>
      </c>
      <c r="AC246" s="223" t="b">
        <f t="shared" si="82"/>
        <v>1</v>
      </c>
      <c r="AD246" s="223" t="b">
        <f t="shared" si="83"/>
        <v>1</v>
      </c>
      <c r="AE246" s="223" t="b">
        <f t="shared" si="84"/>
        <v>1</v>
      </c>
      <c r="AF246" s="252" t="str">
        <f t="shared" ca="1" si="85"/>
        <v/>
      </c>
      <c r="AG246" s="420"/>
    </row>
    <row r="247" spans="1:33" x14ac:dyDescent="0.3">
      <c r="A247" s="260">
        <f t="shared" ca="1" si="68"/>
        <v>-1</v>
      </c>
      <c r="B247" s="261" t="str" cm="1">
        <f t="array" ref="B247">IF(NOT(ISNA(_xlfn.XLOOKUP(I247,T11_AusBerSort,T11_AusBerSort))),"A",IF(NOT(ISNA(VLOOKUP(I247,T11_EinBerSort,T11_EinBerSort))),"E",""))</f>
        <v/>
      </c>
      <c r="C247" s="265" t="s">
        <v>191</v>
      </c>
      <c r="D247" s="262">
        <f t="shared" si="86"/>
        <v>234</v>
      </c>
      <c r="E247" s="260">
        <f t="shared" ca="1" si="87"/>
        <v>-1</v>
      </c>
      <c r="F247" s="18"/>
      <c r="G247" s="18"/>
      <c r="H247" s="18"/>
      <c r="I247" s="18"/>
      <c r="J247" s="18"/>
      <c r="K247" s="21"/>
      <c r="M247" s="222" t="str">
        <f t="shared" si="69"/>
        <v>000000</v>
      </c>
      <c r="N247" s="222">
        <f t="shared" si="70"/>
        <v>0</v>
      </c>
      <c r="O247" s="222" t="b">
        <f t="shared" si="71"/>
        <v>1</v>
      </c>
      <c r="P247" s="222" t="b">
        <f t="shared" si="72"/>
        <v>1</v>
      </c>
      <c r="Q247" s="222" t="b">
        <f t="shared" si="73"/>
        <v>1</v>
      </c>
      <c r="R247" s="222" t="b">
        <f t="shared" si="74"/>
        <v>1</v>
      </c>
      <c r="S247" s="222" t="b">
        <f t="shared" si="75"/>
        <v>1</v>
      </c>
      <c r="T247" s="222" t="b">
        <f t="shared" si="76"/>
        <v>1</v>
      </c>
      <c r="U247" s="222" t="b">
        <f t="shared" si="77"/>
        <v>0</v>
      </c>
      <c r="V247" s="167" t="e" cm="1">
        <f t="array" aca="1" ref="V247" ca="1">IFERROR(_xlfn.XLOOKUP(J247,INDIRECT(SUBSTITUTE(SUBSTITUTE(SUBSTITUTE(I247,"/","_"),"-","Y")," ","X")),INDIRECT(SUBSTITUTE(SUBSTITUTE(SUBSTITUTE(I247,"/","_"),"-","Y")," ","X"))),_xlfn.XLOOKUP(J247,INDIRECT(SUBSTITUTE(SUBSTITUTE(SUBSTITUTE(I247,"/","_"),"-","Y")," ","X")),INDIRECT(SUBSTITUTE(SUBSTITUTE(SUBSTITUTE(I247,"/","_"),"-","Y")," ","X"))))</f>
        <v>#REF!</v>
      </c>
      <c r="W247" s="222">
        <f t="shared" ca="1" si="66"/>
        <v>-1</v>
      </c>
      <c r="X247" s="167" t="e">
        <f t="shared" ca="1" si="78"/>
        <v>#REF!</v>
      </c>
      <c r="Y247" s="167" t="str">
        <f t="shared" si="79"/>
        <v/>
      </c>
      <c r="Z247" s="167" t="str">
        <f t="shared" ca="1" si="67"/>
        <v/>
      </c>
      <c r="AA247" s="167" t="str">
        <f t="shared" ca="1" si="80"/>
        <v/>
      </c>
      <c r="AB247" s="223" t="b">
        <f t="shared" si="81"/>
        <v>1</v>
      </c>
      <c r="AC247" s="223" t="b">
        <f t="shared" si="82"/>
        <v>1</v>
      </c>
      <c r="AD247" s="223" t="b">
        <f t="shared" si="83"/>
        <v>1</v>
      </c>
      <c r="AE247" s="223" t="b">
        <f t="shared" si="84"/>
        <v>1</v>
      </c>
      <c r="AF247" s="252" t="str">
        <f t="shared" ca="1" si="85"/>
        <v/>
      </c>
      <c r="AG247" s="420"/>
    </row>
    <row r="248" spans="1:33" x14ac:dyDescent="0.3">
      <c r="A248" s="260">
        <f t="shared" ca="1" si="68"/>
        <v>-1</v>
      </c>
      <c r="B248" s="261" t="str" cm="1">
        <f t="array" ref="B248">IF(NOT(ISNA(_xlfn.XLOOKUP(I248,T11_AusBerSort,T11_AusBerSort))),"A",IF(NOT(ISNA(VLOOKUP(I248,T11_EinBerSort,T11_EinBerSort))),"E",""))</f>
        <v/>
      </c>
      <c r="C248" s="265" t="s">
        <v>191</v>
      </c>
      <c r="D248" s="262">
        <f t="shared" si="86"/>
        <v>235</v>
      </c>
      <c r="E248" s="260">
        <f t="shared" ca="1" si="87"/>
        <v>-1</v>
      </c>
      <c r="F248" s="18"/>
      <c r="G248" s="18"/>
      <c r="H248" s="18"/>
      <c r="I248" s="18"/>
      <c r="J248" s="18"/>
      <c r="K248" s="21"/>
      <c r="M248" s="222" t="str">
        <f t="shared" si="69"/>
        <v>000000</v>
      </c>
      <c r="N248" s="222">
        <f t="shared" si="70"/>
        <v>0</v>
      </c>
      <c r="O248" s="222" t="b">
        <f t="shared" si="71"/>
        <v>1</v>
      </c>
      <c r="P248" s="222" t="b">
        <f t="shared" si="72"/>
        <v>1</v>
      </c>
      <c r="Q248" s="222" t="b">
        <f t="shared" si="73"/>
        <v>1</v>
      </c>
      <c r="R248" s="222" t="b">
        <f t="shared" si="74"/>
        <v>1</v>
      </c>
      <c r="S248" s="222" t="b">
        <f t="shared" si="75"/>
        <v>1</v>
      </c>
      <c r="T248" s="222" t="b">
        <f t="shared" si="76"/>
        <v>1</v>
      </c>
      <c r="U248" s="222" t="b">
        <f t="shared" si="77"/>
        <v>0</v>
      </c>
      <c r="V248" s="167" t="e" cm="1">
        <f t="array" aca="1" ref="V248" ca="1">IFERROR(_xlfn.XLOOKUP(J248,INDIRECT(SUBSTITUTE(SUBSTITUTE(SUBSTITUTE(I248,"/","_"),"-","Y")," ","X")),INDIRECT(SUBSTITUTE(SUBSTITUTE(SUBSTITUTE(I248,"/","_"),"-","Y")," ","X"))),_xlfn.XLOOKUP(J248,INDIRECT(SUBSTITUTE(SUBSTITUTE(SUBSTITUTE(I248,"/","_"),"-","Y")," ","X")),INDIRECT(SUBSTITUTE(SUBSTITUTE(SUBSTITUTE(I248,"/","_"),"-","Y")," ","X"))))</f>
        <v>#REF!</v>
      </c>
      <c r="W248" s="222">
        <f t="shared" ca="1" si="66"/>
        <v>-1</v>
      </c>
      <c r="X248" s="167" t="e">
        <f t="shared" ca="1" si="78"/>
        <v>#REF!</v>
      </c>
      <c r="Y248" s="167" t="str">
        <f t="shared" si="79"/>
        <v/>
      </c>
      <c r="Z248" s="167" t="str">
        <f t="shared" ca="1" si="67"/>
        <v/>
      </c>
      <c r="AA248" s="167" t="str">
        <f t="shared" ca="1" si="80"/>
        <v/>
      </c>
      <c r="AB248" s="223" t="b">
        <f t="shared" si="81"/>
        <v>1</v>
      </c>
      <c r="AC248" s="223" t="b">
        <f t="shared" si="82"/>
        <v>1</v>
      </c>
      <c r="AD248" s="223" t="b">
        <f t="shared" si="83"/>
        <v>1</v>
      </c>
      <c r="AE248" s="223" t="b">
        <f t="shared" si="84"/>
        <v>1</v>
      </c>
      <c r="AF248" s="252" t="str">
        <f t="shared" ca="1" si="85"/>
        <v/>
      </c>
      <c r="AG248" s="420"/>
    </row>
    <row r="249" spans="1:33" x14ac:dyDescent="0.3">
      <c r="A249" s="260">
        <f t="shared" ca="1" si="68"/>
        <v>-1</v>
      </c>
      <c r="B249" s="261" t="str" cm="1">
        <f t="array" ref="B249">IF(NOT(ISNA(_xlfn.XLOOKUP(I249,T11_AusBerSort,T11_AusBerSort))),"A",IF(NOT(ISNA(VLOOKUP(I249,T11_EinBerSort,T11_EinBerSort))),"E",""))</f>
        <v/>
      </c>
      <c r="C249" s="265" t="s">
        <v>191</v>
      </c>
      <c r="D249" s="262">
        <f t="shared" si="86"/>
        <v>236</v>
      </c>
      <c r="E249" s="260">
        <f t="shared" ca="1" si="87"/>
        <v>-1</v>
      </c>
      <c r="F249" s="18"/>
      <c r="G249" s="18"/>
      <c r="H249" s="18"/>
      <c r="I249" s="18"/>
      <c r="J249" s="18"/>
      <c r="K249" s="21"/>
      <c r="M249" s="222" t="str">
        <f t="shared" si="69"/>
        <v>000000</v>
      </c>
      <c r="N249" s="222">
        <f t="shared" si="70"/>
        <v>0</v>
      </c>
      <c r="O249" s="222" t="b">
        <f t="shared" si="71"/>
        <v>1</v>
      </c>
      <c r="P249" s="222" t="b">
        <f t="shared" si="72"/>
        <v>1</v>
      </c>
      <c r="Q249" s="222" t="b">
        <f t="shared" si="73"/>
        <v>1</v>
      </c>
      <c r="R249" s="222" t="b">
        <f t="shared" si="74"/>
        <v>1</v>
      </c>
      <c r="S249" s="222" t="b">
        <f t="shared" si="75"/>
        <v>1</v>
      </c>
      <c r="T249" s="222" t="b">
        <f t="shared" si="76"/>
        <v>1</v>
      </c>
      <c r="U249" s="222" t="b">
        <f t="shared" si="77"/>
        <v>0</v>
      </c>
      <c r="V249" s="167" t="e" cm="1">
        <f t="array" aca="1" ref="V249" ca="1">IFERROR(_xlfn.XLOOKUP(J249,INDIRECT(SUBSTITUTE(SUBSTITUTE(SUBSTITUTE(I249,"/","_"),"-","Y")," ","X")),INDIRECT(SUBSTITUTE(SUBSTITUTE(SUBSTITUTE(I249,"/","_"),"-","Y")," ","X"))),_xlfn.XLOOKUP(J249,INDIRECT(SUBSTITUTE(SUBSTITUTE(SUBSTITUTE(I249,"/","_"),"-","Y")," ","X")),INDIRECT(SUBSTITUTE(SUBSTITUTE(SUBSTITUTE(I249,"/","_"),"-","Y")," ","X"))))</f>
        <v>#REF!</v>
      </c>
      <c r="W249" s="222">
        <f t="shared" ca="1" si="66"/>
        <v>-1</v>
      </c>
      <c r="X249" s="167" t="e">
        <f t="shared" ca="1" si="78"/>
        <v>#REF!</v>
      </c>
      <c r="Y249" s="167" t="str">
        <f t="shared" si="79"/>
        <v/>
      </c>
      <c r="Z249" s="167" t="str">
        <f t="shared" ca="1" si="67"/>
        <v/>
      </c>
      <c r="AA249" s="167" t="str">
        <f t="shared" ca="1" si="80"/>
        <v/>
      </c>
      <c r="AB249" s="223" t="b">
        <f t="shared" si="81"/>
        <v>1</v>
      </c>
      <c r="AC249" s="223" t="b">
        <f t="shared" si="82"/>
        <v>1</v>
      </c>
      <c r="AD249" s="223" t="b">
        <f t="shared" si="83"/>
        <v>1</v>
      </c>
      <c r="AE249" s="223" t="b">
        <f t="shared" si="84"/>
        <v>1</v>
      </c>
      <c r="AF249" s="252" t="str">
        <f t="shared" ca="1" si="85"/>
        <v/>
      </c>
      <c r="AG249" s="420"/>
    </row>
    <row r="250" spans="1:33" x14ac:dyDescent="0.3">
      <c r="A250" s="260">
        <f t="shared" ca="1" si="68"/>
        <v>-1</v>
      </c>
      <c r="B250" s="261" t="str" cm="1">
        <f t="array" ref="B250">IF(NOT(ISNA(_xlfn.XLOOKUP(I250,T11_AusBerSort,T11_AusBerSort))),"A",IF(NOT(ISNA(VLOOKUP(I250,T11_EinBerSort,T11_EinBerSort))),"E",""))</f>
        <v/>
      </c>
      <c r="C250" s="265" t="s">
        <v>191</v>
      </c>
      <c r="D250" s="262">
        <f t="shared" si="86"/>
        <v>237</v>
      </c>
      <c r="E250" s="260">
        <f t="shared" ca="1" si="87"/>
        <v>-1</v>
      </c>
      <c r="F250" s="18"/>
      <c r="G250" s="18"/>
      <c r="H250" s="18"/>
      <c r="I250" s="18"/>
      <c r="J250" s="18"/>
      <c r="K250" s="21"/>
      <c r="M250" s="222" t="str">
        <f t="shared" si="69"/>
        <v>000000</v>
      </c>
      <c r="N250" s="222">
        <f t="shared" si="70"/>
        <v>0</v>
      </c>
      <c r="O250" s="222" t="b">
        <f t="shared" si="71"/>
        <v>1</v>
      </c>
      <c r="P250" s="222" t="b">
        <f t="shared" si="72"/>
        <v>1</v>
      </c>
      <c r="Q250" s="222" t="b">
        <f t="shared" si="73"/>
        <v>1</v>
      </c>
      <c r="R250" s="222" t="b">
        <f t="shared" si="74"/>
        <v>1</v>
      </c>
      <c r="S250" s="222" t="b">
        <f t="shared" si="75"/>
        <v>1</v>
      </c>
      <c r="T250" s="222" t="b">
        <f t="shared" si="76"/>
        <v>1</v>
      </c>
      <c r="U250" s="222" t="b">
        <f t="shared" si="77"/>
        <v>0</v>
      </c>
      <c r="V250" s="167" t="e" cm="1">
        <f t="array" aca="1" ref="V250" ca="1">IFERROR(_xlfn.XLOOKUP(J250,INDIRECT(SUBSTITUTE(SUBSTITUTE(SUBSTITUTE(I250,"/","_"),"-","Y")," ","X")),INDIRECT(SUBSTITUTE(SUBSTITUTE(SUBSTITUTE(I250,"/","_"),"-","Y")," ","X"))),_xlfn.XLOOKUP(J250,INDIRECT(SUBSTITUTE(SUBSTITUTE(SUBSTITUTE(I250,"/","_"),"-","Y")," ","X")),INDIRECT(SUBSTITUTE(SUBSTITUTE(SUBSTITUTE(I250,"/","_"),"-","Y")," ","X"))))</f>
        <v>#REF!</v>
      </c>
      <c r="W250" s="222">
        <f t="shared" ca="1" si="66"/>
        <v>-1</v>
      </c>
      <c r="X250" s="167" t="e">
        <f t="shared" ca="1" si="78"/>
        <v>#REF!</v>
      </c>
      <c r="Y250" s="167" t="str">
        <f t="shared" si="79"/>
        <v/>
      </c>
      <c r="Z250" s="167" t="str">
        <f t="shared" ca="1" si="67"/>
        <v/>
      </c>
      <c r="AA250" s="167" t="str">
        <f t="shared" ca="1" si="80"/>
        <v/>
      </c>
      <c r="AB250" s="223" t="b">
        <f t="shared" si="81"/>
        <v>1</v>
      </c>
      <c r="AC250" s="223" t="b">
        <f t="shared" si="82"/>
        <v>1</v>
      </c>
      <c r="AD250" s="223" t="b">
        <f t="shared" si="83"/>
        <v>1</v>
      </c>
      <c r="AE250" s="223" t="b">
        <f t="shared" si="84"/>
        <v>1</v>
      </c>
      <c r="AF250" s="252" t="str">
        <f t="shared" ca="1" si="85"/>
        <v/>
      </c>
      <c r="AG250" s="420"/>
    </row>
    <row r="251" spans="1:33" x14ac:dyDescent="0.3">
      <c r="A251" s="260">
        <f t="shared" ca="1" si="68"/>
        <v>-1</v>
      </c>
      <c r="B251" s="261" t="str" cm="1">
        <f t="array" ref="B251">IF(NOT(ISNA(_xlfn.XLOOKUP(I251,T11_AusBerSort,T11_AusBerSort))),"A",IF(NOT(ISNA(VLOOKUP(I251,T11_EinBerSort,T11_EinBerSort))),"E",""))</f>
        <v/>
      </c>
      <c r="C251" s="265" t="s">
        <v>191</v>
      </c>
      <c r="D251" s="262">
        <f t="shared" si="86"/>
        <v>238</v>
      </c>
      <c r="E251" s="260">
        <f t="shared" ca="1" si="87"/>
        <v>-1</v>
      </c>
      <c r="F251" s="18"/>
      <c r="G251" s="18"/>
      <c r="H251" s="18"/>
      <c r="I251" s="18"/>
      <c r="J251" s="18"/>
      <c r="K251" s="21"/>
      <c r="M251" s="222" t="str">
        <f t="shared" si="69"/>
        <v>000000</v>
      </c>
      <c r="N251" s="222">
        <f t="shared" si="70"/>
        <v>0</v>
      </c>
      <c r="O251" s="222" t="b">
        <f t="shared" si="71"/>
        <v>1</v>
      </c>
      <c r="P251" s="222" t="b">
        <f t="shared" si="72"/>
        <v>1</v>
      </c>
      <c r="Q251" s="222" t="b">
        <f t="shared" si="73"/>
        <v>1</v>
      </c>
      <c r="R251" s="222" t="b">
        <f t="shared" si="74"/>
        <v>1</v>
      </c>
      <c r="S251" s="222" t="b">
        <f t="shared" si="75"/>
        <v>1</v>
      </c>
      <c r="T251" s="222" t="b">
        <f t="shared" si="76"/>
        <v>1</v>
      </c>
      <c r="U251" s="222" t="b">
        <f t="shared" si="77"/>
        <v>0</v>
      </c>
      <c r="V251" s="167" t="e" cm="1">
        <f t="array" aca="1" ref="V251" ca="1">IFERROR(_xlfn.XLOOKUP(J251,INDIRECT(SUBSTITUTE(SUBSTITUTE(SUBSTITUTE(I251,"/","_"),"-","Y")," ","X")),INDIRECT(SUBSTITUTE(SUBSTITUTE(SUBSTITUTE(I251,"/","_"),"-","Y")," ","X"))),_xlfn.XLOOKUP(J251,INDIRECT(SUBSTITUTE(SUBSTITUTE(SUBSTITUTE(I251,"/","_"),"-","Y")," ","X")),INDIRECT(SUBSTITUTE(SUBSTITUTE(SUBSTITUTE(I251,"/","_"),"-","Y")," ","X"))))</f>
        <v>#REF!</v>
      </c>
      <c r="W251" s="222">
        <f t="shared" ca="1" si="66"/>
        <v>-1</v>
      </c>
      <c r="X251" s="167" t="e">
        <f t="shared" ca="1" si="78"/>
        <v>#REF!</v>
      </c>
      <c r="Y251" s="167" t="str">
        <f t="shared" si="79"/>
        <v/>
      </c>
      <c r="Z251" s="167" t="str">
        <f t="shared" ca="1" si="67"/>
        <v/>
      </c>
      <c r="AA251" s="167" t="str">
        <f t="shared" ca="1" si="80"/>
        <v/>
      </c>
      <c r="AB251" s="223" t="b">
        <f t="shared" si="81"/>
        <v>1</v>
      </c>
      <c r="AC251" s="223" t="b">
        <f t="shared" si="82"/>
        <v>1</v>
      </c>
      <c r="AD251" s="223" t="b">
        <f t="shared" si="83"/>
        <v>1</v>
      </c>
      <c r="AE251" s="223" t="b">
        <f t="shared" si="84"/>
        <v>1</v>
      </c>
      <c r="AF251" s="252" t="str">
        <f t="shared" ca="1" si="85"/>
        <v/>
      </c>
      <c r="AG251" s="420"/>
    </row>
    <row r="252" spans="1:33" x14ac:dyDescent="0.3">
      <c r="A252" s="260">
        <f t="shared" ca="1" si="68"/>
        <v>-1</v>
      </c>
      <c r="B252" s="261" t="str" cm="1">
        <f t="array" ref="B252">IF(NOT(ISNA(_xlfn.XLOOKUP(I252,T11_AusBerSort,T11_AusBerSort))),"A",IF(NOT(ISNA(VLOOKUP(I252,T11_EinBerSort,T11_EinBerSort))),"E",""))</f>
        <v/>
      </c>
      <c r="C252" s="265" t="s">
        <v>191</v>
      </c>
      <c r="D252" s="262">
        <f t="shared" si="86"/>
        <v>239</v>
      </c>
      <c r="E252" s="260">
        <f t="shared" ca="1" si="87"/>
        <v>-1</v>
      </c>
      <c r="F252" s="18"/>
      <c r="G252" s="18"/>
      <c r="H252" s="18"/>
      <c r="I252" s="18"/>
      <c r="J252" s="18"/>
      <c r="K252" s="21"/>
      <c r="M252" s="222" t="str">
        <f t="shared" si="69"/>
        <v>000000</v>
      </c>
      <c r="N252" s="222">
        <f t="shared" si="70"/>
        <v>0</v>
      </c>
      <c r="O252" s="222" t="b">
        <f t="shared" si="71"/>
        <v>1</v>
      </c>
      <c r="P252" s="222" t="b">
        <f t="shared" si="72"/>
        <v>1</v>
      </c>
      <c r="Q252" s="222" t="b">
        <f t="shared" si="73"/>
        <v>1</v>
      </c>
      <c r="R252" s="222" t="b">
        <f t="shared" si="74"/>
        <v>1</v>
      </c>
      <c r="S252" s="222" t="b">
        <f t="shared" si="75"/>
        <v>1</v>
      </c>
      <c r="T252" s="222" t="b">
        <f t="shared" si="76"/>
        <v>1</v>
      </c>
      <c r="U252" s="222" t="b">
        <f t="shared" si="77"/>
        <v>0</v>
      </c>
      <c r="V252" s="167" t="e" cm="1">
        <f t="array" aca="1" ref="V252" ca="1">IFERROR(_xlfn.XLOOKUP(J252,INDIRECT(SUBSTITUTE(SUBSTITUTE(SUBSTITUTE(I252,"/","_"),"-","Y")," ","X")),INDIRECT(SUBSTITUTE(SUBSTITUTE(SUBSTITUTE(I252,"/","_"),"-","Y")," ","X"))),_xlfn.XLOOKUP(J252,INDIRECT(SUBSTITUTE(SUBSTITUTE(SUBSTITUTE(I252,"/","_"),"-","Y")," ","X")),INDIRECT(SUBSTITUTE(SUBSTITUTE(SUBSTITUTE(I252,"/","_"),"-","Y")," ","X"))))</f>
        <v>#REF!</v>
      </c>
      <c r="W252" s="222">
        <f t="shared" ca="1" si="66"/>
        <v>-1</v>
      </c>
      <c r="X252" s="167" t="e">
        <f t="shared" ca="1" si="78"/>
        <v>#REF!</v>
      </c>
      <c r="Y252" s="167" t="str">
        <f t="shared" si="79"/>
        <v/>
      </c>
      <c r="Z252" s="167" t="str">
        <f t="shared" ca="1" si="67"/>
        <v/>
      </c>
      <c r="AA252" s="167" t="str">
        <f t="shared" ca="1" si="80"/>
        <v/>
      </c>
      <c r="AB252" s="223" t="b">
        <f t="shared" si="81"/>
        <v>1</v>
      </c>
      <c r="AC252" s="223" t="b">
        <f t="shared" si="82"/>
        <v>1</v>
      </c>
      <c r="AD252" s="223" t="b">
        <f t="shared" si="83"/>
        <v>1</v>
      </c>
      <c r="AE252" s="223" t="b">
        <f t="shared" si="84"/>
        <v>1</v>
      </c>
      <c r="AF252" s="252" t="str">
        <f t="shared" ca="1" si="85"/>
        <v/>
      </c>
      <c r="AG252" s="420"/>
    </row>
    <row r="253" spans="1:33" x14ac:dyDescent="0.3">
      <c r="A253" s="260">
        <f t="shared" ca="1" si="68"/>
        <v>-1</v>
      </c>
      <c r="B253" s="261" t="str" cm="1">
        <f t="array" ref="B253">IF(NOT(ISNA(_xlfn.XLOOKUP(I253,T11_AusBerSort,T11_AusBerSort))),"A",IF(NOT(ISNA(VLOOKUP(I253,T11_EinBerSort,T11_EinBerSort))),"E",""))</f>
        <v/>
      </c>
      <c r="C253" s="265" t="s">
        <v>191</v>
      </c>
      <c r="D253" s="262">
        <f t="shared" si="86"/>
        <v>240</v>
      </c>
      <c r="E253" s="260">
        <f t="shared" ca="1" si="87"/>
        <v>-1</v>
      </c>
      <c r="F253" s="18"/>
      <c r="G253" s="18"/>
      <c r="H253" s="18"/>
      <c r="I253" s="18"/>
      <c r="J253" s="18"/>
      <c r="K253" s="21"/>
      <c r="M253" s="222" t="str">
        <f t="shared" si="69"/>
        <v>000000</v>
      </c>
      <c r="N253" s="222">
        <f t="shared" si="70"/>
        <v>0</v>
      </c>
      <c r="O253" s="222" t="b">
        <f t="shared" si="71"/>
        <v>1</v>
      </c>
      <c r="P253" s="222" t="b">
        <f t="shared" si="72"/>
        <v>1</v>
      </c>
      <c r="Q253" s="222" t="b">
        <f t="shared" si="73"/>
        <v>1</v>
      </c>
      <c r="R253" s="222" t="b">
        <f t="shared" si="74"/>
        <v>1</v>
      </c>
      <c r="S253" s="222" t="b">
        <f t="shared" si="75"/>
        <v>1</v>
      </c>
      <c r="T253" s="222" t="b">
        <f t="shared" si="76"/>
        <v>1</v>
      </c>
      <c r="U253" s="222" t="b">
        <f t="shared" si="77"/>
        <v>0</v>
      </c>
      <c r="V253" s="167" t="e" cm="1">
        <f t="array" aca="1" ref="V253" ca="1">IFERROR(_xlfn.XLOOKUP(J253,INDIRECT(SUBSTITUTE(SUBSTITUTE(SUBSTITUTE(I253,"/","_"),"-","Y")," ","X")),INDIRECT(SUBSTITUTE(SUBSTITUTE(SUBSTITUTE(I253,"/","_"),"-","Y")," ","X"))),_xlfn.XLOOKUP(J253,INDIRECT(SUBSTITUTE(SUBSTITUTE(SUBSTITUTE(I253,"/","_"),"-","Y")," ","X")),INDIRECT(SUBSTITUTE(SUBSTITUTE(SUBSTITUTE(I253,"/","_"),"-","Y")," ","X"))))</f>
        <v>#REF!</v>
      </c>
      <c r="W253" s="222">
        <f t="shared" ca="1" si="66"/>
        <v>-1</v>
      </c>
      <c r="X253" s="167" t="e">
        <f t="shared" ca="1" si="78"/>
        <v>#REF!</v>
      </c>
      <c r="Y253" s="167" t="str">
        <f t="shared" si="79"/>
        <v/>
      </c>
      <c r="Z253" s="167" t="str">
        <f t="shared" ca="1" si="67"/>
        <v/>
      </c>
      <c r="AA253" s="167" t="str">
        <f t="shared" ca="1" si="80"/>
        <v/>
      </c>
      <c r="AB253" s="223" t="b">
        <f t="shared" si="81"/>
        <v>1</v>
      </c>
      <c r="AC253" s="223" t="b">
        <f t="shared" si="82"/>
        <v>1</v>
      </c>
      <c r="AD253" s="223" t="b">
        <f t="shared" si="83"/>
        <v>1</v>
      </c>
      <c r="AE253" s="223" t="b">
        <f t="shared" si="84"/>
        <v>1</v>
      </c>
      <c r="AF253" s="252" t="str">
        <f t="shared" ca="1" si="85"/>
        <v/>
      </c>
      <c r="AG253" s="420"/>
    </row>
    <row r="254" spans="1:33" x14ac:dyDescent="0.3">
      <c r="A254" s="260">
        <f t="shared" ca="1" si="68"/>
        <v>-1</v>
      </c>
      <c r="B254" s="261" t="str" cm="1">
        <f t="array" ref="B254">IF(NOT(ISNA(_xlfn.XLOOKUP(I254,T11_AusBerSort,T11_AusBerSort))),"A",IF(NOT(ISNA(VLOOKUP(I254,T11_EinBerSort,T11_EinBerSort))),"E",""))</f>
        <v/>
      </c>
      <c r="C254" s="265" t="s">
        <v>191</v>
      </c>
      <c r="D254" s="262">
        <f t="shared" si="86"/>
        <v>241</v>
      </c>
      <c r="E254" s="260">
        <f t="shared" ca="1" si="87"/>
        <v>-1</v>
      </c>
      <c r="F254" s="18"/>
      <c r="G254" s="18"/>
      <c r="H254" s="18"/>
      <c r="I254" s="18"/>
      <c r="J254" s="18"/>
      <c r="K254" s="21"/>
      <c r="M254" s="222" t="str">
        <f t="shared" si="69"/>
        <v>000000</v>
      </c>
      <c r="N254" s="222">
        <f t="shared" si="70"/>
        <v>0</v>
      </c>
      <c r="O254" s="222" t="b">
        <f t="shared" si="71"/>
        <v>1</v>
      </c>
      <c r="P254" s="222" t="b">
        <f t="shared" si="72"/>
        <v>1</v>
      </c>
      <c r="Q254" s="222" t="b">
        <f t="shared" si="73"/>
        <v>1</v>
      </c>
      <c r="R254" s="222" t="b">
        <f t="shared" si="74"/>
        <v>1</v>
      </c>
      <c r="S254" s="222" t="b">
        <f t="shared" si="75"/>
        <v>1</v>
      </c>
      <c r="T254" s="222" t="b">
        <f t="shared" si="76"/>
        <v>1</v>
      </c>
      <c r="U254" s="222" t="b">
        <f t="shared" si="77"/>
        <v>0</v>
      </c>
      <c r="V254" s="167" t="e" cm="1">
        <f t="array" aca="1" ref="V254" ca="1">IFERROR(_xlfn.XLOOKUP(J254,INDIRECT(SUBSTITUTE(SUBSTITUTE(SUBSTITUTE(I254,"/","_"),"-","Y")," ","X")),INDIRECT(SUBSTITUTE(SUBSTITUTE(SUBSTITUTE(I254,"/","_"),"-","Y")," ","X"))),_xlfn.XLOOKUP(J254,INDIRECT(SUBSTITUTE(SUBSTITUTE(SUBSTITUTE(I254,"/","_"),"-","Y")," ","X")),INDIRECT(SUBSTITUTE(SUBSTITUTE(SUBSTITUTE(I254,"/","_"),"-","Y")," ","X"))))</f>
        <v>#REF!</v>
      </c>
      <c r="W254" s="222">
        <f t="shared" ca="1" si="66"/>
        <v>-1</v>
      </c>
      <c r="X254" s="167" t="e">
        <f t="shared" ca="1" si="78"/>
        <v>#REF!</v>
      </c>
      <c r="Y254" s="167" t="str">
        <f t="shared" si="79"/>
        <v/>
      </c>
      <c r="Z254" s="167" t="str">
        <f t="shared" ca="1" si="67"/>
        <v/>
      </c>
      <c r="AA254" s="167" t="str">
        <f t="shared" ca="1" si="80"/>
        <v/>
      </c>
      <c r="AB254" s="223" t="b">
        <f t="shared" si="81"/>
        <v>1</v>
      </c>
      <c r="AC254" s="223" t="b">
        <f t="shared" si="82"/>
        <v>1</v>
      </c>
      <c r="AD254" s="223" t="b">
        <f t="shared" si="83"/>
        <v>1</v>
      </c>
      <c r="AE254" s="223" t="b">
        <f t="shared" si="84"/>
        <v>1</v>
      </c>
      <c r="AF254" s="252" t="str">
        <f t="shared" ca="1" si="85"/>
        <v/>
      </c>
      <c r="AG254" s="420"/>
    </row>
    <row r="255" spans="1:33" x14ac:dyDescent="0.3">
      <c r="A255" s="260">
        <f t="shared" ca="1" si="68"/>
        <v>-1</v>
      </c>
      <c r="B255" s="261" t="str" cm="1">
        <f t="array" ref="B255">IF(NOT(ISNA(_xlfn.XLOOKUP(I255,T11_AusBerSort,T11_AusBerSort))),"A",IF(NOT(ISNA(VLOOKUP(I255,T11_EinBerSort,T11_EinBerSort))),"E",""))</f>
        <v/>
      </c>
      <c r="C255" s="265" t="s">
        <v>191</v>
      </c>
      <c r="D255" s="262">
        <f t="shared" si="86"/>
        <v>242</v>
      </c>
      <c r="E255" s="260">
        <f t="shared" ca="1" si="87"/>
        <v>-1</v>
      </c>
      <c r="F255" s="18"/>
      <c r="G255" s="18"/>
      <c r="H255" s="18"/>
      <c r="I255" s="18"/>
      <c r="J255" s="18"/>
      <c r="K255" s="21"/>
      <c r="M255" s="222" t="str">
        <f t="shared" si="69"/>
        <v>000000</v>
      </c>
      <c r="N255" s="222">
        <f t="shared" si="70"/>
        <v>0</v>
      </c>
      <c r="O255" s="222" t="b">
        <f t="shared" si="71"/>
        <v>1</v>
      </c>
      <c r="P255" s="222" t="b">
        <f t="shared" si="72"/>
        <v>1</v>
      </c>
      <c r="Q255" s="222" t="b">
        <f t="shared" si="73"/>
        <v>1</v>
      </c>
      <c r="R255" s="222" t="b">
        <f t="shared" si="74"/>
        <v>1</v>
      </c>
      <c r="S255" s="222" t="b">
        <f t="shared" si="75"/>
        <v>1</v>
      </c>
      <c r="T255" s="222" t="b">
        <f t="shared" si="76"/>
        <v>1</v>
      </c>
      <c r="U255" s="222" t="b">
        <f t="shared" si="77"/>
        <v>0</v>
      </c>
      <c r="V255" s="167" t="e" cm="1">
        <f t="array" aca="1" ref="V255" ca="1">IFERROR(_xlfn.XLOOKUP(J255,INDIRECT(SUBSTITUTE(SUBSTITUTE(SUBSTITUTE(I255,"/","_"),"-","Y")," ","X")),INDIRECT(SUBSTITUTE(SUBSTITUTE(SUBSTITUTE(I255,"/","_"),"-","Y")," ","X"))),_xlfn.XLOOKUP(J255,INDIRECT(SUBSTITUTE(SUBSTITUTE(SUBSTITUTE(I255,"/","_"),"-","Y")," ","X")),INDIRECT(SUBSTITUTE(SUBSTITUTE(SUBSTITUTE(I255,"/","_"),"-","Y")," ","X"))))</f>
        <v>#REF!</v>
      </c>
      <c r="W255" s="222">
        <f t="shared" ca="1" si="66"/>
        <v>-1</v>
      </c>
      <c r="X255" s="167" t="e">
        <f t="shared" ca="1" si="78"/>
        <v>#REF!</v>
      </c>
      <c r="Y255" s="167" t="str">
        <f t="shared" si="79"/>
        <v/>
      </c>
      <c r="Z255" s="167" t="str">
        <f t="shared" ca="1" si="67"/>
        <v/>
      </c>
      <c r="AA255" s="167" t="str">
        <f t="shared" ca="1" si="80"/>
        <v/>
      </c>
      <c r="AB255" s="223" t="b">
        <f t="shared" si="81"/>
        <v>1</v>
      </c>
      <c r="AC255" s="223" t="b">
        <f t="shared" si="82"/>
        <v>1</v>
      </c>
      <c r="AD255" s="223" t="b">
        <f t="shared" si="83"/>
        <v>1</v>
      </c>
      <c r="AE255" s="223" t="b">
        <f t="shared" si="84"/>
        <v>1</v>
      </c>
      <c r="AF255" s="252" t="str">
        <f t="shared" ca="1" si="85"/>
        <v/>
      </c>
      <c r="AG255" s="420"/>
    </row>
    <row r="256" spans="1:33" x14ac:dyDescent="0.3">
      <c r="A256" s="260">
        <f t="shared" ca="1" si="68"/>
        <v>-1</v>
      </c>
      <c r="B256" s="261" t="str" cm="1">
        <f t="array" ref="B256">IF(NOT(ISNA(_xlfn.XLOOKUP(I256,T11_AusBerSort,T11_AusBerSort))),"A",IF(NOT(ISNA(VLOOKUP(I256,T11_EinBerSort,T11_EinBerSort))),"E",""))</f>
        <v/>
      </c>
      <c r="C256" s="265" t="s">
        <v>191</v>
      </c>
      <c r="D256" s="262">
        <f t="shared" si="86"/>
        <v>243</v>
      </c>
      <c r="E256" s="260">
        <f t="shared" ca="1" si="87"/>
        <v>-1</v>
      </c>
      <c r="F256" s="18"/>
      <c r="G256" s="18"/>
      <c r="H256" s="18"/>
      <c r="I256" s="18"/>
      <c r="J256" s="18"/>
      <c r="K256" s="21"/>
      <c r="M256" s="222" t="str">
        <f t="shared" si="69"/>
        <v>000000</v>
      </c>
      <c r="N256" s="222">
        <f t="shared" si="70"/>
        <v>0</v>
      </c>
      <c r="O256" s="222" t="b">
        <f t="shared" si="71"/>
        <v>1</v>
      </c>
      <c r="P256" s="222" t="b">
        <f t="shared" si="72"/>
        <v>1</v>
      </c>
      <c r="Q256" s="222" t="b">
        <f t="shared" si="73"/>
        <v>1</v>
      </c>
      <c r="R256" s="222" t="b">
        <f t="shared" si="74"/>
        <v>1</v>
      </c>
      <c r="S256" s="222" t="b">
        <f t="shared" si="75"/>
        <v>1</v>
      </c>
      <c r="T256" s="222" t="b">
        <f t="shared" si="76"/>
        <v>1</v>
      </c>
      <c r="U256" s="222" t="b">
        <f t="shared" si="77"/>
        <v>0</v>
      </c>
      <c r="V256" s="167" t="e" cm="1">
        <f t="array" aca="1" ref="V256" ca="1">IFERROR(_xlfn.XLOOKUP(J256,INDIRECT(SUBSTITUTE(SUBSTITUTE(SUBSTITUTE(I256,"/","_"),"-","Y")," ","X")),INDIRECT(SUBSTITUTE(SUBSTITUTE(SUBSTITUTE(I256,"/","_"),"-","Y")," ","X"))),_xlfn.XLOOKUP(J256,INDIRECT(SUBSTITUTE(SUBSTITUTE(SUBSTITUTE(I256,"/","_"),"-","Y")," ","X")),INDIRECT(SUBSTITUTE(SUBSTITUTE(SUBSTITUTE(I256,"/","_"),"-","Y")," ","X"))))</f>
        <v>#REF!</v>
      </c>
      <c r="W256" s="222">
        <f t="shared" ca="1" si="66"/>
        <v>-1</v>
      </c>
      <c r="X256" s="167" t="e">
        <f t="shared" ca="1" si="78"/>
        <v>#REF!</v>
      </c>
      <c r="Y256" s="167" t="str">
        <f t="shared" si="79"/>
        <v/>
      </c>
      <c r="Z256" s="167" t="str">
        <f t="shared" ca="1" si="67"/>
        <v/>
      </c>
      <c r="AA256" s="167" t="str">
        <f t="shared" ca="1" si="80"/>
        <v/>
      </c>
      <c r="AB256" s="223" t="b">
        <f t="shared" si="81"/>
        <v>1</v>
      </c>
      <c r="AC256" s="223" t="b">
        <f t="shared" si="82"/>
        <v>1</v>
      </c>
      <c r="AD256" s="223" t="b">
        <f t="shared" si="83"/>
        <v>1</v>
      </c>
      <c r="AE256" s="223" t="b">
        <f t="shared" si="84"/>
        <v>1</v>
      </c>
      <c r="AF256" s="252" t="str">
        <f t="shared" ca="1" si="85"/>
        <v/>
      </c>
      <c r="AG256" s="420"/>
    </row>
    <row r="257" spans="1:33" x14ac:dyDescent="0.3">
      <c r="A257" s="260">
        <f t="shared" ca="1" si="68"/>
        <v>-1</v>
      </c>
      <c r="B257" s="261" t="str" cm="1">
        <f t="array" ref="B257">IF(NOT(ISNA(_xlfn.XLOOKUP(I257,T11_AusBerSort,T11_AusBerSort))),"A",IF(NOT(ISNA(VLOOKUP(I257,T11_EinBerSort,T11_EinBerSort))),"E",""))</f>
        <v/>
      </c>
      <c r="C257" s="265" t="s">
        <v>191</v>
      </c>
      <c r="D257" s="262">
        <f t="shared" si="86"/>
        <v>244</v>
      </c>
      <c r="E257" s="260">
        <f t="shared" ca="1" si="87"/>
        <v>-1</v>
      </c>
      <c r="F257" s="18"/>
      <c r="G257" s="18"/>
      <c r="H257" s="18"/>
      <c r="I257" s="18"/>
      <c r="J257" s="18"/>
      <c r="K257" s="21"/>
      <c r="M257" s="222" t="str">
        <f t="shared" si="69"/>
        <v>000000</v>
      </c>
      <c r="N257" s="222">
        <f t="shared" si="70"/>
        <v>0</v>
      </c>
      <c r="O257" s="222" t="b">
        <f t="shared" si="71"/>
        <v>1</v>
      </c>
      <c r="P257" s="222" t="b">
        <f t="shared" si="72"/>
        <v>1</v>
      </c>
      <c r="Q257" s="222" t="b">
        <f t="shared" si="73"/>
        <v>1</v>
      </c>
      <c r="R257" s="222" t="b">
        <f t="shared" si="74"/>
        <v>1</v>
      </c>
      <c r="S257" s="222" t="b">
        <f t="shared" si="75"/>
        <v>1</v>
      </c>
      <c r="T257" s="222" t="b">
        <f t="shared" si="76"/>
        <v>1</v>
      </c>
      <c r="U257" s="222" t="b">
        <f t="shared" si="77"/>
        <v>0</v>
      </c>
      <c r="V257" s="167" t="e" cm="1">
        <f t="array" aca="1" ref="V257" ca="1">IFERROR(_xlfn.XLOOKUP(J257,INDIRECT(SUBSTITUTE(SUBSTITUTE(SUBSTITUTE(I257,"/","_"),"-","Y")," ","X")),INDIRECT(SUBSTITUTE(SUBSTITUTE(SUBSTITUTE(I257,"/","_"),"-","Y")," ","X"))),_xlfn.XLOOKUP(J257,INDIRECT(SUBSTITUTE(SUBSTITUTE(SUBSTITUTE(I257,"/","_"),"-","Y")," ","X")),INDIRECT(SUBSTITUTE(SUBSTITUTE(SUBSTITUTE(I257,"/","_"),"-","Y")," ","X"))))</f>
        <v>#REF!</v>
      </c>
      <c r="W257" s="222">
        <f t="shared" ca="1" si="66"/>
        <v>-1</v>
      </c>
      <c r="X257" s="167" t="e">
        <f t="shared" ca="1" si="78"/>
        <v>#REF!</v>
      </c>
      <c r="Y257" s="167" t="str">
        <f t="shared" si="79"/>
        <v/>
      </c>
      <c r="Z257" s="167" t="str">
        <f t="shared" ca="1" si="67"/>
        <v/>
      </c>
      <c r="AA257" s="167" t="str">
        <f t="shared" ca="1" si="80"/>
        <v/>
      </c>
      <c r="AB257" s="223" t="b">
        <f t="shared" si="81"/>
        <v>1</v>
      </c>
      <c r="AC257" s="223" t="b">
        <f t="shared" si="82"/>
        <v>1</v>
      </c>
      <c r="AD257" s="223" t="b">
        <f t="shared" si="83"/>
        <v>1</v>
      </c>
      <c r="AE257" s="223" t="b">
        <f t="shared" si="84"/>
        <v>1</v>
      </c>
      <c r="AF257" s="252" t="str">
        <f t="shared" ca="1" si="85"/>
        <v/>
      </c>
      <c r="AG257" s="420"/>
    </row>
    <row r="258" spans="1:33" x14ac:dyDescent="0.3">
      <c r="A258" s="260">
        <f t="shared" ca="1" si="68"/>
        <v>-1</v>
      </c>
      <c r="B258" s="261" t="str" cm="1">
        <f t="array" ref="B258">IF(NOT(ISNA(_xlfn.XLOOKUP(I258,T11_AusBerSort,T11_AusBerSort))),"A",IF(NOT(ISNA(VLOOKUP(I258,T11_EinBerSort,T11_EinBerSort))),"E",""))</f>
        <v/>
      </c>
      <c r="C258" s="265" t="s">
        <v>191</v>
      </c>
      <c r="D258" s="262">
        <f t="shared" si="86"/>
        <v>245</v>
      </c>
      <c r="E258" s="260">
        <f t="shared" ca="1" si="87"/>
        <v>-1</v>
      </c>
      <c r="F258" s="18"/>
      <c r="G258" s="18"/>
      <c r="H258" s="18"/>
      <c r="I258" s="18"/>
      <c r="J258" s="18"/>
      <c r="K258" s="21"/>
      <c r="M258" s="222" t="str">
        <f t="shared" si="69"/>
        <v>000000</v>
      </c>
      <c r="N258" s="222">
        <f t="shared" si="70"/>
        <v>0</v>
      </c>
      <c r="O258" s="222" t="b">
        <f t="shared" si="71"/>
        <v>1</v>
      </c>
      <c r="P258" s="222" t="b">
        <f t="shared" si="72"/>
        <v>1</v>
      </c>
      <c r="Q258" s="222" t="b">
        <f t="shared" si="73"/>
        <v>1</v>
      </c>
      <c r="R258" s="222" t="b">
        <f t="shared" si="74"/>
        <v>1</v>
      </c>
      <c r="S258" s="222" t="b">
        <f t="shared" si="75"/>
        <v>1</v>
      </c>
      <c r="T258" s="222" t="b">
        <f t="shared" si="76"/>
        <v>1</v>
      </c>
      <c r="U258" s="222" t="b">
        <f t="shared" si="77"/>
        <v>0</v>
      </c>
      <c r="V258" s="167" t="e" cm="1">
        <f t="array" aca="1" ref="V258" ca="1">IFERROR(_xlfn.XLOOKUP(J258,INDIRECT(SUBSTITUTE(SUBSTITUTE(SUBSTITUTE(I258,"/","_"),"-","Y")," ","X")),INDIRECT(SUBSTITUTE(SUBSTITUTE(SUBSTITUTE(I258,"/","_"),"-","Y")," ","X"))),_xlfn.XLOOKUP(J258,INDIRECT(SUBSTITUTE(SUBSTITUTE(SUBSTITUTE(I258,"/","_"),"-","Y")," ","X")),INDIRECT(SUBSTITUTE(SUBSTITUTE(SUBSTITUTE(I258,"/","_"),"-","Y")," ","X"))))</f>
        <v>#REF!</v>
      </c>
      <c r="W258" s="222">
        <f t="shared" ca="1" si="66"/>
        <v>-1</v>
      </c>
      <c r="X258" s="167" t="e">
        <f t="shared" ca="1" si="78"/>
        <v>#REF!</v>
      </c>
      <c r="Y258" s="167" t="str">
        <f t="shared" si="79"/>
        <v/>
      </c>
      <c r="Z258" s="167" t="str">
        <f t="shared" ca="1" si="67"/>
        <v/>
      </c>
      <c r="AA258" s="167" t="str">
        <f t="shared" ca="1" si="80"/>
        <v/>
      </c>
      <c r="AB258" s="223" t="b">
        <f t="shared" si="81"/>
        <v>1</v>
      </c>
      <c r="AC258" s="223" t="b">
        <f t="shared" si="82"/>
        <v>1</v>
      </c>
      <c r="AD258" s="223" t="b">
        <f t="shared" si="83"/>
        <v>1</v>
      </c>
      <c r="AE258" s="223" t="b">
        <f t="shared" si="84"/>
        <v>1</v>
      </c>
      <c r="AF258" s="252" t="str">
        <f t="shared" ca="1" si="85"/>
        <v/>
      </c>
      <c r="AG258" s="420"/>
    </row>
    <row r="259" spans="1:33" x14ac:dyDescent="0.3">
      <c r="A259" s="260">
        <f t="shared" ca="1" si="68"/>
        <v>-1</v>
      </c>
      <c r="B259" s="261" t="str" cm="1">
        <f t="array" ref="B259">IF(NOT(ISNA(_xlfn.XLOOKUP(I259,T11_AusBerSort,T11_AusBerSort))),"A",IF(NOT(ISNA(VLOOKUP(I259,T11_EinBerSort,T11_EinBerSort))),"E",""))</f>
        <v/>
      </c>
      <c r="C259" s="265" t="s">
        <v>191</v>
      </c>
      <c r="D259" s="262">
        <f t="shared" si="86"/>
        <v>246</v>
      </c>
      <c r="E259" s="260">
        <f t="shared" ca="1" si="87"/>
        <v>-1</v>
      </c>
      <c r="F259" s="18"/>
      <c r="G259" s="18"/>
      <c r="H259" s="18"/>
      <c r="I259" s="18"/>
      <c r="J259" s="18"/>
      <c r="K259" s="21"/>
      <c r="M259" s="222" t="str">
        <f t="shared" si="69"/>
        <v>000000</v>
      </c>
      <c r="N259" s="222">
        <f t="shared" si="70"/>
        <v>0</v>
      </c>
      <c r="O259" s="222" t="b">
        <f t="shared" si="71"/>
        <v>1</v>
      </c>
      <c r="P259" s="222" t="b">
        <f t="shared" si="72"/>
        <v>1</v>
      </c>
      <c r="Q259" s="222" t="b">
        <f t="shared" si="73"/>
        <v>1</v>
      </c>
      <c r="R259" s="222" t="b">
        <f t="shared" si="74"/>
        <v>1</v>
      </c>
      <c r="S259" s="222" t="b">
        <f t="shared" si="75"/>
        <v>1</v>
      </c>
      <c r="T259" s="222" t="b">
        <f t="shared" si="76"/>
        <v>1</v>
      </c>
      <c r="U259" s="222" t="b">
        <f t="shared" si="77"/>
        <v>0</v>
      </c>
      <c r="V259" s="167" t="e" cm="1">
        <f t="array" aca="1" ref="V259" ca="1">IFERROR(_xlfn.XLOOKUP(J259,INDIRECT(SUBSTITUTE(SUBSTITUTE(SUBSTITUTE(I259,"/","_"),"-","Y")," ","X")),INDIRECT(SUBSTITUTE(SUBSTITUTE(SUBSTITUTE(I259,"/","_"),"-","Y")," ","X"))),_xlfn.XLOOKUP(J259,INDIRECT(SUBSTITUTE(SUBSTITUTE(SUBSTITUTE(I259,"/","_"),"-","Y")," ","X")),INDIRECT(SUBSTITUTE(SUBSTITUTE(SUBSTITUTE(I259,"/","_"),"-","Y")," ","X"))))</f>
        <v>#REF!</v>
      </c>
      <c r="W259" s="222">
        <f t="shared" ca="1" si="66"/>
        <v>-1</v>
      </c>
      <c r="X259" s="167" t="e">
        <f t="shared" ca="1" si="78"/>
        <v>#REF!</v>
      </c>
      <c r="Y259" s="167" t="str">
        <f t="shared" si="79"/>
        <v/>
      </c>
      <c r="Z259" s="167" t="str">
        <f t="shared" ca="1" si="67"/>
        <v/>
      </c>
      <c r="AA259" s="167" t="str">
        <f t="shared" ca="1" si="80"/>
        <v/>
      </c>
      <c r="AB259" s="223" t="b">
        <f t="shared" si="81"/>
        <v>1</v>
      </c>
      <c r="AC259" s="223" t="b">
        <f t="shared" si="82"/>
        <v>1</v>
      </c>
      <c r="AD259" s="223" t="b">
        <f t="shared" si="83"/>
        <v>1</v>
      </c>
      <c r="AE259" s="223" t="b">
        <f t="shared" si="84"/>
        <v>1</v>
      </c>
      <c r="AF259" s="252" t="str">
        <f t="shared" ca="1" si="85"/>
        <v/>
      </c>
      <c r="AG259" s="420"/>
    </row>
    <row r="260" spans="1:33" x14ac:dyDescent="0.3">
      <c r="A260" s="260">
        <f t="shared" ca="1" si="68"/>
        <v>-1</v>
      </c>
      <c r="B260" s="261" t="str" cm="1">
        <f t="array" ref="B260">IF(NOT(ISNA(_xlfn.XLOOKUP(I260,T11_AusBerSort,T11_AusBerSort))),"A",IF(NOT(ISNA(VLOOKUP(I260,T11_EinBerSort,T11_EinBerSort))),"E",""))</f>
        <v/>
      </c>
      <c r="C260" s="265" t="s">
        <v>191</v>
      </c>
      <c r="D260" s="262">
        <f t="shared" si="86"/>
        <v>247</v>
      </c>
      <c r="E260" s="260">
        <f t="shared" ca="1" si="87"/>
        <v>-1</v>
      </c>
      <c r="F260" s="18"/>
      <c r="G260" s="18"/>
      <c r="H260" s="18"/>
      <c r="I260" s="18"/>
      <c r="J260" s="18"/>
      <c r="K260" s="21"/>
      <c r="M260" s="222" t="str">
        <f t="shared" si="69"/>
        <v>000000</v>
      </c>
      <c r="N260" s="222">
        <f t="shared" si="70"/>
        <v>0</v>
      </c>
      <c r="O260" s="222" t="b">
        <f t="shared" si="71"/>
        <v>1</v>
      </c>
      <c r="P260" s="222" t="b">
        <f t="shared" si="72"/>
        <v>1</v>
      </c>
      <c r="Q260" s="222" t="b">
        <f t="shared" si="73"/>
        <v>1</v>
      </c>
      <c r="R260" s="222" t="b">
        <f t="shared" si="74"/>
        <v>1</v>
      </c>
      <c r="S260" s="222" t="b">
        <f t="shared" si="75"/>
        <v>1</v>
      </c>
      <c r="T260" s="222" t="b">
        <f t="shared" si="76"/>
        <v>1</v>
      </c>
      <c r="U260" s="222" t="b">
        <f t="shared" si="77"/>
        <v>0</v>
      </c>
      <c r="V260" s="167" t="e" cm="1">
        <f t="array" aca="1" ref="V260" ca="1">IFERROR(_xlfn.XLOOKUP(J260,INDIRECT(SUBSTITUTE(SUBSTITUTE(SUBSTITUTE(I260,"/","_"),"-","Y")," ","X")),INDIRECT(SUBSTITUTE(SUBSTITUTE(SUBSTITUTE(I260,"/","_"),"-","Y")," ","X"))),_xlfn.XLOOKUP(J260,INDIRECT(SUBSTITUTE(SUBSTITUTE(SUBSTITUTE(I260,"/","_"),"-","Y")," ","X")),INDIRECT(SUBSTITUTE(SUBSTITUTE(SUBSTITUTE(I260,"/","_"),"-","Y")," ","X"))))</f>
        <v>#REF!</v>
      </c>
      <c r="W260" s="222">
        <f t="shared" ca="1" si="66"/>
        <v>-1</v>
      </c>
      <c r="X260" s="167" t="e">
        <f t="shared" ca="1" si="78"/>
        <v>#REF!</v>
      </c>
      <c r="Y260" s="167" t="str">
        <f t="shared" si="79"/>
        <v/>
      </c>
      <c r="Z260" s="167" t="str">
        <f t="shared" ca="1" si="67"/>
        <v/>
      </c>
      <c r="AA260" s="167" t="str">
        <f t="shared" ca="1" si="80"/>
        <v/>
      </c>
      <c r="AB260" s="223" t="b">
        <f t="shared" si="81"/>
        <v>1</v>
      </c>
      <c r="AC260" s="223" t="b">
        <f t="shared" si="82"/>
        <v>1</v>
      </c>
      <c r="AD260" s="223" t="b">
        <f t="shared" si="83"/>
        <v>1</v>
      </c>
      <c r="AE260" s="223" t="b">
        <f t="shared" si="84"/>
        <v>1</v>
      </c>
      <c r="AF260" s="252" t="str">
        <f t="shared" ca="1" si="85"/>
        <v/>
      </c>
      <c r="AG260" s="420"/>
    </row>
    <row r="261" spans="1:33" x14ac:dyDescent="0.3">
      <c r="A261" s="260">
        <f t="shared" ca="1" si="68"/>
        <v>-1</v>
      </c>
      <c r="B261" s="261" t="str" cm="1">
        <f t="array" ref="B261">IF(NOT(ISNA(_xlfn.XLOOKUP(I261,T11_AusBerSort,T11_AusBerSort))),"A",IF(NOT(ISNA(VLOOKUP(I261,T11_EinBerSort,T11_EinBerSort))),"E",""))</f>
        <v/>
      </c>
      <c r="C261" s="265" t="s">
        <v>191</v>
      </c>
      <c r="D261" s="262">
        <f t="shared" si="86"/>
        <v>248</v>
      </c>
      <c r="E261" s="260">
        <f t="shared" ca="1" si="87"/>
        <v>-1</v>
      </c>
      <c r="F261" s="18"/>
      <c r="G261" s="18"/>
      <c r="H261" s="18"/>
      <c r="I261" s="18"/>
      <c r="J261" s="18"/>
      <c r="K261" s="21"/>
      <c r="M261" s="222" t="str">
        <f t="shared" si="69"/>
        <v>000000</v>
      </c>
      <c r="N261" s="222">
        <f t="shared" si="70"/>
        <v>0</v>
      </c>
      <c r="O261" s="222" t="b">
        <f t="shared" si="71"/>
        <v>1</v>
      </c>
      <c r="P261" s="222" t="b">
        <f t="shared" si="72"/>
        <v>1</v>
      </c>
      <c r="Q261" s="222" t="b">
        <f t="shared" si="73"/>
        <v>1</v>
      </c>
      <c r="R261" s="222" t="b">
        <f t="shared" si="74"/>
        <v>1</v>
      </c>
      <c r="S261" s="222" t="b">
        <f t="shared" si="75"/>
        <v>1</v>
      </c>
      <c r="T261" s="222" t="b">
        <f t="shared" si="76"/>
        <v>1</v>
      </c>
      <c r="U261" s="222" t="b">
        <f t="shared" si="77"/>
        <v>0</v>
      </c>
      <c r="V261" s="167" t="e" cm="1">
        <f t="array" aca="1" ref="V261" ca="1">IFERROR(_xlfn.XLOOKUP(J261,INDIRECT(SUBSTITUTE(SUBSTITUTE(SUBSTITUTE(I261,"/","_"),"-","Y")," ","X")),INDIRECT(SUBSTITUTE(SUBSTITUTE(SUBSTITUTE(I261,"/","_"),"-","Y")," ","X"))),_xlfn.XLOOKUP(J261,INDIRECT(SUBSTITUTE(SUBSTITUTE(SUBSTITUTE(I261,"/","_"),"-","Y")," ","X")),INDIRECT(SUBSTITUTE(SUBSTITUTE(SUBSTITUTE(I261,"/","_"),"-","Y")," ","X"))))</f>
        <v>#REF!</v>
      </c>
      <c r="W261" s="222">
        <f t="shared" ca="1" si="66"/>
        <v>-1</v>
      </c>
      <c r="X261" s="167" t="e">
        <f t="shared" ca="1" si="78"/>
        <v>#REF!</v>
      </c>
      <c r="Y261" s="167" t="str">
        <f t="shared" si="79"/>
        <v/>
      </c>
      <c r="Z261" s="167" t="str">
        <f t="shared" ca="1" si="67"/>
        <v/>
      </c>
      <c r="AA261" s="167" t="str">
        <f t="shared" ca="1" si="80"/>
        <v/>
      </c>
      <c r="AB261" s="223" t="b">
        <f t="shared" si="81"/>
        <v>1</v>
      </c>
      <c r="AC261" s="223" t="b">
        <f t="shared" si="82"/>
        <v>1</v>
      </c>
      <c r="AD261" s="223" t="b">
        <f t="shared" si="83"/>
        <v>1</v>
      </c>
      <c r="AE261" s="223" t="b">
        <f t="shared" si="84"/>
        <v>1</v>
      </c>
      <c r="AF261" s="252" t="str">
        <f t="shared" ca="1" si="85"/>
        <v/>
      </c>
      <c r="AG261" s="420"/>
    </row>
    <row r="262" spans="1:33" x14ac:dyDescent="0.3">
      <c r="A262" s="260">
        <f t="shared" ca="1" si="68"/>
        <v>-1</v>
      </c>
      <c r="B262" s="261" t="str" cm="1">
        <f t="array" ref="B262">IF(NOT(ISNA(_xlfn.XLOOKUP(I262,T11_AusBerSort,T11_AusBerSort))),"A",IF(NOT(ISNA(VLOOKUP(I262,T11_EinBerSort,T11_EinBerSort))),"E",""))</f>
        <v/>
      </c>
      <c r="C262" s="265" t="s">
        <v>191</v>
      </c>
      <c r="D262" s="262">
        <f t="shared" si="86"/>
        <v>249</v>
      </c>
      <c r="E262" s="260">
        <f t="shared" ca="1" si="87"/>
        <v>-1</v>
      </c>
      <c r="F262" s="18"/>
      <c r="G262" s="18"/>
      <c r="H262" s="18"/>
      <c r="I262" s="18"/>
      <c r="J262" s="18"/>
      <c r="K262" s="21"/>
      <c r="M262" s="222" t="str">
        <f t="shared" si="69"/>
        <v>000000</v>
      </c>
      <c r="N262" s="222">
        <f t="shared" si="70"/>
        <v>0</v>
      </c>
      <c r="O262" s="222" t="b">
        <f t="shared" si="71"/>
        <v>1</v>
      </c>
      <c r="P262" s="222" t="b">
        <f t="shared" si="72"/>
        <v>1</v>
      </c>
      <c r="Q262" s="222" t="b">
        <f t="shared" si="73"/>
        <v>1</v>
      </c>
      <c r="R262" s="222" t="b">
        <f t="shared" si="74"/>
        <v>1</v>
      </c>
      <c r="S262" s="222" t="b">
        <f t="shared" si="75"/>
        <v>1</v>
      </c>
      <c r="T262" s="222" t="b">
        <f t="shared" si="76"/>
        <v>1</v>
      </c>
      <c r="U262" s="222" t="b">
        <f t="shared" si="77"/>
        <v>0</v>
      </c>
      <c r="V262" s="167" t="e" cm="1">
        <f t="array" aca="1" ref="V262" ca="1">IFERROR(_xlfn.XLOOKUP(J262,INDIRECT(SUBSTITUTE(SUBSTITUTE(SUBSTITUTE(I262,"/","_"),"-","Y")," ","X")),INDIRECT(SUBSTITUTE(SUBSTITUTE(SUBSTITUTE(I262,"/","_"),"-","Y")," ","X"))),_xlfn.XLOOKUP(J262,INDIRECT(SUBSTITUTE(SUBSTITUTE(SUBSTITUTE(I262,"/","_"),"-","Y")," ","X")),INDIRECT(SUBSTITUTE(SUBSTITUTE(SUBSTITUTE(I262,"/","_"),"-","Y")," ","X"))))</f>
        <v>#REF!</v>
      </c>
      <c r="W262" s="222">
        <f t="shared" ca="1" si="66"/>
        <v>-1</v>
      </c>
      <c r="X262" s="167" t="e">
        <f t="shared" ca="1" si="78"/>
        <v>#REF!</v>
      </c>
      <c r="Y262" s="167" t="str">
        <f t="shared" si="79"/>
        <v/>
      </c>
      <c r="Z262" s="167" t="str">
        <f t="shared" ca="1" si="67"/>
        <v/>
      </c>
      <c r="AA262" s="167" t="str">
        <f t="shared" ca="1" si="80"/>
        <v/>
      </c>
      <c r="AB262" s="223" t="b">
        <f t="shared" si="81"/>
        <v>1</v>
      </c>
      <c r="AC262" s="223" t="b">
        <f t="shared" si="82"/>
        <v>1</v>
      </c>
      <c r="AD262" s="223" t="b">
        <f t="shared" si="83"/>
        <v>1</v>
      </c>
      <c r="AE262" s="223" t="b">
        <f t="shared" si="84"/>
        <v>1</v>
      </c>
      <c r="AF262" s="252" t="str">
        <f t="shared" ca="1" si="85"/>
        <v/>
      </c>
      <c r="AG262" s="420"/>
    </row>
    <row r="263" spans="1:33" x14ac:dyDescent="0.3">
      <c r="A263" s="260">
        <f t="shared" ca="1" si="68"/>
        <v>-1</v>
      </c>
      <c r="B263" s="261" t="str" cm="1">
        <f t="array" ref="B263">IF(NOT(ISNA(_xlfn.XLOOKUP(I263,T11_AusBerSort,T11_AusBerSort))),"A",IF(NOT(ISNA(VLOOKUP(I263,T11_EinBerSort,T11_EinBerSort))),"E",""))</f>
        <v/>
      </c>
      <c r="C263" s="265" t="s">
        <v>191</v>
      </c>
      <c r="D263" s="262">
        <f t="shared" si="86"/>
        <v>250</v>
      </c>
      <c r="E263" s="260">
        <f t="shared" ca="1" si="87"/>
        <v>-1</v>
      </c>
      <c r="F263" s="18"/>
      <c r="G263" s="18"/>
      <c r="H263" s="18"/>
      <c r="I263" s="18"/>
      <c r="J263" s="18"/>
      <c r="K263" s="21"/>
      <c r="M263" s="222" t="str">
        <f t="shared" si="69"/>
        <v>000000</v>
      </c>
      <c r="N263" s="222">
        <f t="shared" si="70"/>
        <v>0</v>
      </c>
      <c r="O263" s="222" t="b">
        <f t="shared" si="71"/>
        <v>1</v>
      </c>
      <c r="P263" s="222" t="b">
        <f t="shared" si="72"/>
        <v>1</v>
      </c>
      <c r="Q263" s="222" t="b">
        <f t="shared" si="73"/>
        <v>1</v>
      </c>
      <c r="R263" s="222" t="b">
        <f t="shared" si="74"/>
        <v>1</v>
      </c>
      <c r="S263" s="222" t="b">
        <f t="shared" si="75"/>
        <v>1</v>
      </c>
      <c r="T263" s="222" t="b">
        <f t="shared" si="76"/>
        <v>1</v>
      </c>
      <c r="U263" s="222" t="b">
        <f t="shared" si="77"/>
        <v>0</v>
      </c>
      <c r="V263" s="167" t="e" cm="1">
        <f t="array" aca="1" ref="V263" ca="1">IFERROR(_xlfn.XLOOKUP(J263,INDIRECT(SUBSTITUTE(SUBSTITUTE(SUBSTITUTE(I263,"/","_"),"-","Y")," ","X")),INDIRECT(SUBSTITUTE(SUBSTITUTE(SUBSTITUTE(I263,"/","_"),"-","Y")," ","X"))),_xlfn.XLOOKUP(J263,INDIRECT(SUBSTITUTE(SUBSTITUTE(SUBSTITUTE(I263,"/","_"),"-","Y")," ","X")),INDIRECT(SUBSTITUTE(SUBSTITUTE(SUBSTITUTE(I263,"/","_"),"-","Y")," ","X"))))</f>
        <v>#REF!</v>
      </c>
      <c r="W263" s="222">
        <f t="shared" ca="1" si="66"/>
        <v>-1</v>
      </c>
      <c r="X263" s="167" t="e">
        <f t="shared" ca="1" si="78"/>
        <v>#REF!</v>
      </c>
      <c r="Y263" s="167" t="str">
        <f t="shared" si="79"/>
        <v/>
      </c>
      <c r="Z263" s="167" t="str">
        <f t="shared" ca="1" si="67"/>
        <v/>
      </c>
      <c r="AA263" s="167" t="str">
        <f t="shared" ca="1" si="80"/>
        <v/>
      </c>
      <c r="AB263" s="223" t="b">
        <f t="shared" si="81"/>
        <v>1</v>
      </c>
      <c r="AC263" s="223" t="b">
        <f t="shared" si="82"/>
        <v>1</v>
      </c>
      <c r="AD263" s="223" t="b">
        <f t="shared" si="83"/>
        <v>1</v>
      </c>
      <c r="AE263" s="223" t="b">
        <f t="shared" si="84"/>
        <v>1</v>
      </c>
      <c r="AF263" s="252" t="str">
        <f t="shared" ca="1" si="85"/>
        <v/>
      </c>
      <c r="AG263" s="420"/>
    </row>
    <row r="264" spans="1:33" x14ac:dyDescent="0.3">
      <c r="A264" s="260">
        <f t="shared" ca="1" si="68"/>
        <v>-1</v>
      </c>
      <c r="B264" s="261" t="str" cm="1">
        <f t="array" ref="B264">IF(NOT(ISNA(_xlfn.XLOOKUP(I264,T11_AusBerSort,T11_AusBerSort))),"A",IF(NOT(ISNA(VLOOKUP(I264,T11_EinBerSort,T11_EinBerSort))),"E",""))</f>
        <v/>
      </c>
      <c r="C264" s="265" t="s">
        <v>191</v>
      </c>
      <c r="D264" s="262">
        <f t="shared" si="86"/>
        <v>251</v>
      </c>
      <c r="E264" s="260">
        <f t="shared" ca="1" si="87"/>
        <v>-1</v>
      </c>
      <c r="F264" s="18"/>
      <c r="G264" s="18"/>
      <c r="H264" s="18"/>
      <c r="I264" s="18"/>
      <c r="J264" s="18"/>
      <c r="K264" s="21"/>
      <c r="M264" s="222" t="str">
        <f t="shared" si="69"/>
        <v>000000</v>
      </c>
      <c r="N264" s="222">
        <f t="shared" si="70"/>
        <v>0</v>
      </c>
      <c r="O264" s="222" t="b">
        <f t="shared" si="71"/>
        <v>1</v>
      </c>
      <c r="P264" s="222" t="b">
        <f t="shared" si="72"/>
        <v>1</v>
      </c>
      <c r="Q264" s="222" t="b">
        <f t="shared" si="73"/>
        <v>1</v>
      </c>
      <c r="R264" s="222" t="b">
        <f t="shared" si="74"/>
        <v>1</v>
      </c>
      <c r="S264" s="222" t="b">
        <f t="shared" si="75"/>
        <v>1</v>
      </c>
      <c r="T264" s="222" t="b">
        <f t="shared" si="76"/>
        <v>1</v>
      </c>
      <c r="U264" s="222" t="b">
        <f t="shared" si="77"/>
        <v>0</v>
      </c>
      <c r="V264" s="167" t="e" cm="1">
        <f t="array" aca="1" ref="V264" ca="1">IFERROR(_xlfn.XLOOKUP(J264,INDIRECT(SUBSTITUTE(SUBSTITUTE(SUBSTITUTE(I264,"/","_"),"-","Y")," ","X")),INDIRECT(SUBSTITUTE(SUBSTITUTE(SUBSTITUTE(I264,"/","_"),"-","Y")," ","X"))),_xlfn.XLOOKUP(J264,INDIRECT(SUBSTITUTE(SUBSTITUTE(SUBSTITUTE(I264,"/","_"),"-","Y")," ","X")),INDIRECT(SUBSTITUTE(SUBSTITUTE(SUBSTITUTE(I264,"/","_"),"-","Y")," ","X"))))</f>
        <v>#REF!</v>
      </c>
      <c r="W264" s="222">
        <f t="shared" ca="1" si="66"/>
        <v>-1</v>
      </c>
      <c r="X264" s="167" t="e">
        <f t="shared" ca="1" si="78"/>
        <v>#REF!</v>
      </c>
      <c r="Y264" s="167" t="str">
        <f t="shared" si="79"/>
        <v/>
      </c>
      <c r="Z264" s="167" t="str">
        <f t="shared" ca="1" si="67"/>
        <v/>
      </c>
      <c r="AA264" s="167" t="str">
        <f t="shared" ca="1" si="80"/>
        <v/>
      </c>
      <c r="AB264" s="223" t="b">
        <f t="shared" si="81"/>
        <v>1</v>
      </c>
      <c r="AC264" s="223" t="b">
        <f t="shared" si="82"/>
        <v>1</v>
      </c>
      <c r="AD264" s="223" t="b">
        <f t="shared" si="83"/>
        <v>1</v>
      </c>
      <c r="AE264" s="223" t="b">
        <f t="shared" si="84"/>
        <v>1</v>
      </c>
      <c r="AF264" s="252" t="str">
        <f t="shared" ca="1" si="85"/>
        <v/>
      </c>
      <c r="AG264" s="420"/>
    </row>
    <row r="265" spans="1:33" x14ac:dyDescent="0.3">
      <c r="A265" s="260">
        <f t="shared" ca="1" si="68"/>
        <v>-1</v>
      </c>
      <c r="B265" s="261" t="str" cm="1">
        <f t="array" ref="B265">IF(NOT(ISNA(_xlfn.XLOOKUP(I265,T11_AusBerSort,T11_AusBerSort))),"A",IF(NOT(ISNA(VLOOKUP(I265,T11_EinBerSort,T11_EinBerSort))),"E",""))</f>
        <v/>
      </c>
      <c r="C265" s="265" t="s">
        <v>191</v>
      </c>
      <c r="D265" s="262">
        <f t="shared" si="86"/>
        <v>252</v>
      </c>
      <c r="E265" s="260">
        <f t="shared" ca="1" si="87"/>
        <v>-1</v>
      </c>
      <c r="F265" s="18"/>
      <c r="G265" s="18"/>
      <c r="H265" s="18"/>
      <c r="I265" s="18"/>
      <c r="J265" s="18"/>
      <c r="K265" s="21"/>
      <c r="M265" s="222" t="str">
        <f t="shared" si="69"/>
        <v>000000</v>
      </c>
      <c r="N265" s="222">
        <f t="shared" si="70"/>
        <v>0</v>
      </c>
      <c r="O265" s="222" t="b">
        <f t="shared" si="71"/>
        <v>1</v>
      </c>
      <c r="P265" s="222" t="b">
        <f t="shared" si="72"/>
        <v>1</v>
      </c>
      <c r="Q265" s="222" t="b">
        <f t="shared" si="73"/>
        <v>1</v>
      </c>
      <c r="R265" s="222" t="b">
        <f t="shared" si="74"/>
        <v>1</v>
      </c>
      <c r="S265" s="222" t="b">
        <f t="shared" si="75"/>
        <v>1</v>
      </c>
      <c r="T265" s="222" t="b">
        <f t="shared" si="76"/>
        <v>1</v>
      </c>
      <c r="U265" s="222" t="b">
        <f t="shared" si="77"/>
        <v>0</v>
      </c>
      <c r="V265" s="167" t="e" cm="1">
        <f t="array" aca="1" ref="V265" ca="1">IFERROR(_xlfn.XLOOKUP(J265,INDIRECT(SUBSTITUTE(SUBSTITUTE(SUBSTITUTE(I265,"/","_"),"-","Y")," ","X")),INDIRECT(SUBSTITUTE(SUBSTITUTE(SUBSTITUTE(I265,"/","_"),"-","Y")," ","X"))),_xlfn.XLOOKUP(J265,INDIRECT(SUBSTITUTE(SUBSTITUTE(SUBSTITUTE(I265,"/","_"),"-","Y")," ","X")),INDIRECT(SUBSTITUTE(SUBSTITUTE(SUBSTITUTE(I265,"/","_"),"-","Y")," ","X"))))</f>
        <v>#REF!</v>
      </c>
      <c r="W265" s="222">
        <f t="shared" ca="1" si="66"/>
        <v>-1</v>
      </c>
      <c r="X265" s="167" t="e">
        <f t="shared" ca="1" si="78"/>
        <v>#REF!</v>
      </c>
      <c r="Y265" s="167" t="str">
        <f t="shared" si="79"/>
        <v/>
      </c>
      <c r="Z265" s="167" t="str">
        <f t="shared" ca="1" si="67"/>
        <v/>
      </c>
      <c r="AA265" s="167" t="str">
        <f t="shared" ca="1" si="80"/>
        <v/>
      </c>
      <c r="AB265" s="223" t="b">
        <f t="shared" si="81"/>
        <v>1</v>
      </c>
      <c r="AC265" s="223" t="b">
        <f t="shared" si="82"/>
        <v>1</v>
      </c>
      <c r="AD265" s="223" t="b">
        <f t="shared" si="83"/>
        <v>1</v>
      </c>
      <c r="AE265" s="223" t="b">
        <f t="shared" si="84"/>
        <v>1</v>
      </c>
      <c r="AF265" s="252" t="str">
        <f t="shared" ca="1" si="85"/>
        <v/>
      </c>
      <c r="AG265" s="420"/>
    </row>
    <row r="266" spans="1:33" x14ac:dyDescent="0.3">
      <c r="A266" s="260">
        <f t="shared" ca="1" si="68"/>
        <v>-1</v>
      </c>
      <c r="B266" s="261" t="str" cm="1">
        <f t="array" ref="B266">IF(NOT(ISNA(_xlfn.XLOOKUP(I266,T11_AusBerSort,T11_AusBerSort))),"A",IF(NOT(ISNA(VLOOKUP(I266,T11_EinBerSort,T11_EinBerSort))),"E",""))</f>
        <v/>
      </c>
      <c r="C266" s="265" t="s">
        <v>191</v>
      </c>
      <c r="D266" s="262">
        <f t="shared" si="86"/>
        <v>253</v>
      </c>
      <c r="E266" s="260">
        <f t="shared" ca="1" si="87"/>
        <v>-1</v>
      </c>
      <c r="F266" s="18"/>
      <c r="G266" s="18"/>
      <c r="H266" s="18"/>
      <c r="I266" s="18"/>
      <c r="J266" s="18"/>
      <c r="K266" s="21"/>
      <c r="M266" s="222" t="str">
        <f t="shared" si="69"/>
        <v>000000</v>
      </c>
      <c r="N266" s="222">
        <f t="shared" si="70"/>
        <v>0</v>
      </c>
      <c r="O266" s="222" t="b">
        <f t="shared" si="71"/>
        <v>1</v>
      </c>
      <c r="P266" s="222" t="b">
        <f t="shared" si="72"/>
        <v>1</v>
      </c>
      <c r="Q266" s="222" t="b">
        <f t="shared" si="73"/>
        <v>1</v>
      </c>
      <c r="R266" s="222" t="b">
        <f t="shared" si="74"/>
        <v>1</v>
      </c>
      <c r="S266" s="222" t="b">
        <f t="shared" si="75"/>
        <v>1</v>
      </c>
      <c r="T266" s="222" t="b">
        <f t="shared" si="76"/>
        <v>1</v>
      </c>
      <c r="U266" s="222" t="b">
        <f t="shared" si="77"/>
        <v>0</v>
      </c>
      <c r="V266" s="167" t="e" cm="1">
        <f t="array" aca="1" ref="V266" ca="1">IFERROR(_xlfn.XLOOKUP(J266,INDIRECT(SUBSTITUTE(SUBSTITUTE(SUBSTITUTE(I266,"/","_"),"-","Y")," ","X")),INDIRECT(SUBSTITUTE(SUBSTITUTE(SUBSTITUTE(I266,"/","_"),"-","Y")," ","X"))),_xlfn.XLOOKUP(J266,INDIRECT(SUBSTITUTE(SUBSTITUTE(SUBSTITUTE(I266,"/","_"),"-","Y")," ","X")),INDIRECT(SUBSTITUTE(SUBSTITUTE(SUBSTITUTE(I266,"/","_"),"-","Y")," ","X"))))</f>
        <v>#REF!</v>
      </c>
      <c r="W266" s="222">
        <f t="shared" ca="1" si="66"/>
        <v>-1</v>
      </c>
      <c r="X266" s="167" t="e">
        <f t="shared" ca="1" si="78"/>
        <v>#REF!</v>
      </c>
      <c r="Y266" s="167" t="str">
        <f t="shared" si="79"/>
        <v/>
      </c>
      <c r="Z266" s="167" t="str">
        <f t="shared" ca="1" si="67"/>
        <v/>
      </c>
      <c r="AA266" s="167" t="str">
        <f t="shared" ca="1" si="80"/>
        <v/>
      </c>
      <c r="AB266" s="223" t="b">
        <f t="shared" si="81"/>
        <v>1</v>
      </c>
      <c r="AC266" s="223" t="b">
        <f t="shared" si="82"/>
        <v>1</v>
      </c>
      <c r="AD266" s="223" t="b">
        <f t="shared" si="83"/>
        <v>1</v>
      </c>
      <c r="AE266" s="223" t="b">
        <f t="shared" si="84"/>
        <v>1</v>
      </c>
      <c r="AF266" s="252" t="str">
        <f t="shared" ca="1" si="85"/>
        <v/>
      </c>
      <c r="AG266" s="420"/>
    </row>
    <row r="267" spans="1:33" x14ac:dyDescent="0.3">
      <c r="A267" s="260">
        <f t="shared" ca="1" si="68"/>
        <v>-1</v>
      </c>
      <c r="B267" s="261" t="str" cm="1">
        <f t="array" ref="B267">IF(NOT(ISNA(_xlfn.XLOOKUP(I267,T11_AusBerSort,T11_AusBerSort))),"A",IF(NOT(ISNA(VLOOKUP(I267,T11_EinBerSort,T11_EinBerSort))),"E",""))</f>
        <v/>
      </c>
      <c r="C267" s="265" t="s">
        <v>191</v>
      </c>
      <c r="D267" s="262">
        <f t="shared" si="86"/>
        <v>254</v>
      </c>
      <c r="E267" s="260">
        <f t="shared" ca="1" si="87"/>
        <v>-1</v>
      </c>
      <c r="F267" s="18"/>
      <c r="G267" s="18"/>
      <c r="H267" s="18"/>
      <c r="I267" s="18"/>
      <c r="J267" s="18"/>
      <c r="K267" s="21"/>
      <c r="M267" s="222" t="str">
        <f t="shared" si="69"/>
        <v>000000</v>
      </c>
      <c r="N267" s="222">
        <f t="shared" si="70"/>
        <v>0</v>
      </c>
      <c r="O267" s="222" t="b">
        <f t="shared" si="71"/>
        <v>1</v>
      </c>
      <c r="P267" s="222" t="b">
        <f t="shared" si="72"/>
        <v>1</v>
      </c>
      <c r="Q267" s="222" t="b">
        <f t="shared" si="73"/>
        <v>1</v>
      </c>
      <c r="R267" s="222" t="b">
        <f t="shared" si="74"/>
        <v>1</v>
      </c>
      <c r="S267" s="222" t="b">
        <f t="shared" si="75"/>
        <v>1</v>
      </c>
      <c r="T267" s="222" t="b">
        <f t="shared" si="76"/>
        <v>1</v>
      </c>
      <c r="U267" s="222" t="b">
        <f t="shared" si="77"/>
        <v>0</v>
      </c>
      <c r="V267" s="167" t="e" cm="1">
        <f t="array" aca="1" ref="V267" ca="1">IFERROR(_xlfn.XLOOKUP(J267,INDIRECT(SUBSTITUTE(SUBSTITUTE(SUBSTITUTE(I267,"/","_"),"-","Y")," ","X")),INDIRECT(SUBSTITUTE(SUBSTITUTE(SUBSTITUTE(I267,"/","_"),"-","Y")," ","X"))),_xlfn.XLOOKUP(J267,INDIRECT(SUBSTITUTE(SUBSTITUTE(SUBSTITUTE(I267,"/","_"),"-","Y")," ","X")),INDIRECT(SUBSTITUTE(SUBSTITUTE(SUBSTITUTE(I267,"/","_"),"-","Y")," ","X"))))</f>
        <v>#REF!</v>
      </c>
      <c r="W267" s="222">
        <f t="shared" ca="1" si="66"/>
        <v>-1</v>
      </c>
      <c r="X267" s="167" t="e">
        <f t="shared" ca="1" si="78"/>
        <v>#REF!</v>
      </c>
      <c r="Y267" s="167" t="str">
        <f t="shared" si="79"/>
        <v/>
      </c>
      <c r="Z267" s="167" t="str">
        <f t="shared" ca="1" si="67"/>
        <v/>
      </c>
      <c r="AA267" s="167" t="str">
        <f t="shared" ca="1" si="80"/>
        <v/>
      </c>
      <c r="AB267" s="223" t="b">
        <f t="shared" si="81"/>
        <v>1</v>
      </c>
      <c r="AC267" s="223" t="b">
        <f t="shared" si="82"/>
        <v>1</v>
      </c>
      <c r="AD267" s="223" t="b">
        <f t="shared" si="83"/>
        <v>1</v>
      </c>
      <c r="AE267" s="223" t="b">
        <f t="shared" si="84"/>
        <v>1</v>
      </c>
      <c r="AF267" s="252" t="str">
        <f t="shared" ca="1" si="85"/>
        <v/>
      </c>
      <c r="AG267" s="420"/>
    </row>
    <row r="268" spans="1:33" x14ac:dyDescent="0.3">
      <c r="A268" s="260">
        <f t="shared" ca="1" si="68"/>
        <v>-1</v>
      </c>
      <c r="B268" s="261" t="str" cm="1">
        <f t="array" ref="B268">IF(NOT(ISNA(_xlfn.XLOOKUP(I268,T11_AusBerSort,T11_AusBerSort))),"A",IF(NOT(ISNA(VLOOKUP(I268,T11_EinBerSort,T11_EinBerSort))),"E",""))</f>
        <v/>
      </c>
      <c r="C268" s="265" t="s">
        <v>191</v>
      </c>
      <c r="D268" s="262">
        <f t="shared" si="86"/>
        <v>255</v>
      </c>
      <c r="E268" s="260">
        <f t="shared" ca="1" si="87"/>
        <v>-1</v>
      </c>
      <c r="F268" s="18"/>
      <c r="G268" s="18"/>
      <c r="H268" s="18"/>
      <c r="I268" s="18"/>
      <c r="J268" s="18"/>
      <c r="K268" s="21"/>
      <c r="M268" s="222" t="str">
        <f t="shared" si="69"/>
        <v>000000</v>
      </c>
      <c r="N268" s="222">
        <f t="shared" si="70"/>
        <v>0</v>
      </c>
      <c r="O268" s="222" t="b">
        <f t="shared" si="71"/>
        <v>1</v>
      </c>
      <c r="P268" s="222" t="b">
        <f t="shared" si="72"/>
        <v>1</v>
      </c>
      <c r="Q268" s="222" t="b">
        <f t="shared" si="73"/>
        <v>1</v>
      </c>
      <c r="R268" s="222" t="b">
        <f t="shared" si="74"/>
        <v>1</v>
      </c>
      <c r="S268" s="222" t="b">
        <f t="shared" si="75"/>
        <v>1</v>
      </c>
      <c r="T268" s="222" t="b">
        <f t="shared" si="76"/>
        <v>1</v>
      </c>
      <c r="U268" s="222" t="b">
        <f t="shared" si="77"/>
        <v>0</v>
      </c>
      <c r="V268" s="167" t="e" cm="1">
        <f t="array" aca="1" ref="V268" ca="1">IFERROR(_xlfn.XLOOKUP(J268,INDIRECT(SUBSTITUTE(SUBSTITUTE(SUBSTITUTE(I268,"/","_"),"-","Y")," ","X")),INDIRECT(SUBSTITUTE(SUBSTITUTE(SUBSTITUTE(I268,"/","_"),"-","Y")," ","X"))),_xlfn.XLOOKUP(J268,INDIRECT(SUBSTITUTE(SUBSTITUTE(SUBSTITUTE(I268,"/","_"),"-","Y")," ","X")),INDIRECT(SUBSTITUTE(SUBSTITUTE(SUBSTITUTE(I268,"/","_"),"-","Y")," ","X"))))</f>
        <v>#REF!</v>
      </c>
      <c r="W268" s="222">
        <f t="shared" ca="1" si="66"/>
        <v>-1</v>
      </c>
      <c r="X268" s="167" t="e">
        <f t="shared" ca="1" si="78"/>
        <v>#REF!</v>
      </c>
      <c r="Y268" s="167" t="str">
        <f t="shared" si="79"/>
        <v/>
      </c>
      <c r="Z268" s="167" t="str">
        <f t="shared" ca="1" si="67"/>
        <v/>
      </c>
      <c r="AA268" s="167" t="str">
        <f t="shared" ca="1" si="80"/>
        <v/>
      </c>
      <c r="AB268" s="223" t="b">
        <f t="shared" si="81"/>
        <v>1</v>
      </c>
      <c r="AC268" s="223" t="b">
        <f t="shared" si="82"/>
        <v>1</v>
      </c>
      <c r="AD268" s="223" t="b">
        <f t="shared" si="83"/>
        <v>1</v>
      </c>
      <c r="AE268" s="223" t="b">
        <f t="shared" si="84"/>
        <v>1</v>
      </c>
      <c r="AF268" s="252" t="str">
        <f t="shared" ca="1" si="85"/>
        <v/>
      </c>
      <c r="AG268" s="420"/>
    </row>
    <row r="269" spans="1:33" x14ac:dyDescent="0.3">
      <c r="A269" s="260">
        <f t="shared" ca="1" si="68"/>
        <v>-1</v>
      </c>
      <c r="B269" s="261" t="str" cm="1">
        <f t="array" ref="B269">IF(NOT(ISNA(_xlfn.XLOOKUP(I269,T11_AusBerSort,T11_AusBerSort))),"A",IF(NOT(ISNA(VLOOKUP(I269,T11_EinBerSort,T11_EinBerSort))),"E",""))</f>
        <v/>
      </c>
      <c r="C269" s="265" t="s">
        <v>191</v>
      </c>
      <c r="D269" s="262">
        <f t="shared" si="86"/>
        <v>256</v>
      </c>
      <c r="E269" s="260">
        <f t="shared" ca="1" si="87"/>
        <v>-1</v>
      </c>
      <c r="F269" s="18"/>
      <c r="G269" s="18"/>
      <c r="H269" s="18"/>
      <c r="I269" s="18"/>
      <c r="J269" s="18"/>
      <c r="K269" s="21"/>
      <c r="M269" s="222" t="str">
        <f t="shared" si="69"/>
        <v>000000</v>
      </c>
      <c r="N269" s="222">
        <f t="shared" si="70"/>
        <v>0</v>
      </c>
      <c r="O269" s="222" t="b">
        <f t="shared" si="71"/>
        <v>1</v>
      </c>
      <c r="P269" s="222" t="b">
        <f t="shared" si="72"/>
        <v>1</v>
      </c>
      <c r="Q269" s="222" t="b">
        <f t="shared" si="73"/>
        <v>1</v>
      </c>
      <c r="R269" s="222" t="b">
        <f t="shared" si="74"/>
        <v>1</v>
      </c>
      <c r="S269" s="222" t="b">
        <f t="shared" si="75"/>
        <v>1</v>
      </c>
      <c r="T269" s="222" t="b">
        <f t="shared" si="76"/>
        <v>1</v>
      </c>
      <c r="U269" s="222" t="b">
        <f t="shared" si="77"/>
        <v>0</v>
      </c>
      <c r="V269" s="167" t="e" cm="1">
        <f t="array" aca="1" ref="V269" ca="1">IFERROR(_xlfn.XLOOKUP(J269,INDIRECT(SUBSTITUTE(SUBSTITUTE(SUBSTITUTE(I269,"/","_"),"-","Y")," ","X")),INDIRECT(SUBSTITUTE(SUBSTITUTE(SUBSTITUTE(I269,"/","_"),"-","Y")," ","X"))),_xlfn.XLOOKUP(J269,INDIRECT(SUBSTITUTE(SUBSTITUTE(SUBSTITUTE(I269,"/","_"),"-","Y")," ","X")),INDIRECT(SUBSTITUTE(SUBSTITUTE(SUBSTITUTE(I269,"/","_"),"-","Y")," ","X"))))</f>
        <v>#REF!</v>
      </c>
      <c r="W269" s="222">
        <f t="shared" ca="1" si="66"/>
        <v>-1</v>
      </c>
      <c r="X269" s="167" t="e">
        <f t="shared" ca="1" si="78"/>
        <v>#REF!</v>
      </c>
      <c r="Y269" s="167" t="str">
        <f t="shared" si="79"/>
        <v/>
      </c>
      <c r="Z269" s="167" t="str">
        <f t="shared" ca="1" si="67"/>
        <v/>
      </c>
      <c r="AA269" s="167" t="str">
        <f t="shared" ca="1" si="80"/>
        <v/>
      </c>
      <c r="AB269" s="223" t="b">
        <f t="shared" si="81"/>
        <v>1</v>
      </c>
      <c r="AC269" s="223" t="b">
        <f t="shared" si="82"/>
        <v>1</v>
      </c>
      <c r="AD269" s="223" t="b">
        <f t="shared" si="83"/>
        <v>1</v>
      </c>
      <c r="AE269" s="223" t="b">
        <f t="shared" si="84"/>
        <v>1</v>
      </c>
      <c r="AF269" s="252" t="str">
        <f t="shared" ca="1" si="85"/>
        <v/>
      </c>
      <c r="AG269" s="420"/>
    </row>
    <row r="270" spans="1:33" x14ac:dyDescent="0.3">
      <c r="A270" s="260">
        <f t="shared" ca="1" si="68"/>
        <v>-1</v>
      </c>
      <c r="B270" s="261" t="str" cm="1">
        <f t="array" ref="B270">IF(NOT(ISNA(_xlfn.XLOOKUP(I270,T11_AusBerSort,T11_AusBerSort))),"A",IF(NOT(ISNA(VLOOKUP(I270,T11_EinBerSort,T11_EinBerSort))),"E",""))</f>
        <v/>
      </c>
      <c r="C270" s="265" t="s">
        <v>191</v>
      </c>
      <c r="D270" s="262">
        <f t="shared" si="86"/>
        <v>257</v>
      </c>
      <c r="E270" s="260">
        <f t="shared" ca="1" si="87"/>
        <v>-1</v>
      </c>
      <c r="F270" s="18"/>
      <c r="G270" s="18"/>
      <c r="H270" s="18"/>
      <c r="I270" s="18"/>
      <c r="J270" s="18"/>
      <c r="K270" s="21"/>
      <c r="M270" s="222" t="str">
        <f t="shared" si="69"/>
        <v>000000</v>
      </c>
      <c r="N270" s="222">
        <f t="shared" si="70"/>
        <v>0</v>
      </c>
      <c r="O270" s="222" t="b">
        <f t="shared" si="71"/>
        <v>1</v>
      </c>
      <c r="P270" s="222" t="b">
        <f t="shared" si="72"/>
        <v>1</v>
      </c>
      <c r="Q270" s="222" t="b">
        <f t="shared" si="73"/>
        <v>1</v>
      </c>
      <c r="R270" s="222" t="b">
        <f t="shared" si="74"/>
        <v>1</v>
      </c>
      <c r="S270" s="222" t="b">
        <f t="shared" si="75"/>
        <v>1</v>
      </c>
      <c r="T270" s="222" t="b">
        <f t="shared" si="76"/>
        <v>1</v>
      </c>
      <c r="U270" s="222" t="b">
        <f t="shared" si="77"/>
        <v>0</v>
      </c>
      <c r="V270" s="167" t="e" cm="1">
        <f t="array" aca="1" ref="V270" ca="1">IFERROR(_xlfn.XLOOKUP(J270,INDIRECT(SUBSTITUTE(SUBSTITUTE(SUBSTITUTE(I270,"/","_"),"-","Y")," ","X")),INDIRECT(SUBSTITUTE(SUBSTITUTE(SUBSTITUTE(I270,"/","_"),"-","Y")," ","X"))),_xlfn.XLOOKUP(J270,INDIRECT(SUBSTITUTE(SUBSTITUTE(SUBSTITUTE(I270,"/","_"),"-","Y")," ","X")),INDIRECT(SUBSTITUTE(SUBSTITUTE(SUBSTITUTE(I270,"/","_"),"-","Y")," ","X"))))</f>
        <v>#REF!</v>
      </c>
      <c r="W270" s="222">
        <f t="shared" ref="W270:W333" ca="1" si="88">IF(C270="SB",-2,IF(_xlfn.IFNA(VLOOKUP(D270,T3_ErläuterungenLfdNr,1,FALSE),0)&gt;0,_xlfn.IFNA(VLOOKUP(D270,T3_ErläuterungenLfdNr,1,FALSE),0),_xlfn.IFNA(VLOOKUP(J270,T11_BelegErläuterungNotwendig,2,FALSE),-1)))</f>
        <v>-1</v>
      </c>
      <c r="X270" s="167" t="e">
        <f t="shared" ca="1" si="78"/>
        <v>#REF!</v>
      </c>
      <c r="Y270" s="167" t="str">
        <f t="shared" si="79"/>
        <v/>
      </c>
      <c r="Z270" s="167" t="str">
        <f t="shared" ref="Z270:Z333" ca="1" si="89">IF(AND(E270=T11_BelegErläuterungControl,U270),"Bitte Erläuterung: Um was handelt es sich? Notieren Sie dies auf  Tab '3-Erläuterungen Belege'.","")</f>
        <v/>
      </c>
      <c r="AA270" s="167" t="str">
        <f t="shared" ca="1" si="80"/>
        <v/>
      </c>
      <c r="AB270" s="223" t="b">
        <f t="shared" si="81"/>
        <v>1</v>
      </c>
      <c r="AC270" s="223" t="b">
        <f t="shared" si="82"/>
        <v>1</v>
      </c>
      <c r="AD270" s="223" t="b">
        <f t="shared" si="83"/>
        <v>1</v>
      </c>
      <c r="AE270" s="223" t="b">
        <f t="shared" si="84"/>
        <v>1</v>
      </c>
      <c r="AF270" s="252" t="str">
        <f t="shared" ca="1" si="85"/>
        <v/>
      </c>
      <c r="AG270" s="420"/>
    </row>
    <row r="271" spans="1:33" x14ac:dyDescent="0.3">
      <c r="A271" s="260">
        <f t="shared" ref="A271:A334" ca="1" si="90">IF(W271=0,0,W271)</f>
        <v>-1</v>
      </c>
      <c r="B271" s="261" t="str" cm="1">
        <f t="array" ref="B271">IF(NOT(ISNA(_xlfn.XLOOKUP(I271,T11_AusBerSort,T11_AusBerSort))),"A",IF(NOT(ISNA(VLOOKUP(I271,T11_EinBerSort,T11_EinBerSort))),"E",""))</f>
        <v/>
      </c>
      <c r="C271" s="265" t="s">
        <v>191</v>
      </c>
      <c r="D271" s="262">
        <f t="shared" si="86"/>
        <v>258</v>
      </c>
      <c r="E271" s="260">
        <f t="shared" ca="1" si="87"/>
        <v>-1</v>
      </c>
      <c r="F271" s="18"/>
      <c r="G271" s="18"/>
      <c r="H271" s="18"/>
      <c r="I271" s="18"/>
      <c r="J271" s="18"/>
      <c r="K271" s="21"/>
      <c r="M271" s="222" t="str">
        <f t="shared" ref="M271:M334" si="91">LEFT(TEXT(LEN(TRIM(F271)),"0"),1)&amp;LEFT(TEXT(LEN(TRIM(G271)),"0"),1)&amp;LEFT(TEXT(LEN(TRIM(H271)),"0"),1)&amp;LEFT(TEXT(LEN(TRIM(I271)),"0"),1)&amp;LEFT(TEXT(LEN(TRIM(J271)),"0"),1)&amp;LEFT(TEXT(LEN(TRIM(K271)),"0"),1)</f>
        <v>000000</v>
      </c>
      <c r="N271" s="222">
        <f t="shared" ref="N271:N334" si="92">LEN(SUBSTITUTE(M271,"0",""))</f>
        <v>0</v>
      </c>
      <c r="O271" s="222" t="b">
        <f t="shared" ref="O271:O334" si="93">IF(LEN(TRIM(F271))=0,TRUE,FALSE)</f>
        <v>1</v>
      </c>
      <c r="P271" s="222" t="b">
        <f t="shared" ref="P271:P334" si="94">IF(LEN(TRIM(G271))=0,TRUE,FALSE)</f>
        <v>1</v>
      </c>
      <c r="Q271" s="222" t="b">
        <f t="shared" ref="Q271:Q334" si="95">IF(LEN(TRIM(H271))=0,TRUE,FALSE)</f>
        <v>1</v>
      </c>
      <c r="R271" s="222" t="b">
        <f t="shared" ref="R271:R334" si="96">IF(LEN(TRIM(I271))=0,TRUE,FALSE)</f>
        <v>1</v>
      </c>
      <c r="S271" s="222" t="b">
        <f t="shared" ref="S271:S334" si="97">IF(LEN(TRIM(J271))=0,TRUE,FALSE)</f>
        <v>1</v>
      </c>
      <c r="T271" s="222" t="b">
        <f t="shared" ref="T271:T334" si="98">IF(LEN(TRIM(K271))=0,TRUE,FALSE)</f>
        <v>1</v>
      </c>
      <c r="U271" s="222" t="b">
        <f t="shared" ref="U271:U334" si="99">IF(C271="EB",NOT(OR(O271,P271,Q271,R271,S271,T271)),NOT(OR(R271,S271,T271)))</f>
        <v>0</v>
      </c>
      <c r="V271" s="167" t="e" cm="1">
        <f t="array" aca="1" ref="V271" ca="1">IFERROR(_xlfn.XLOOKUP(J271,INDIRECT(SUBSTITUTE(SUBSTITUTE(SUBSTITUTE(I271,"/","_"),"-","Y")," ","X")),INDIRECT(SUBSTITUTE(SUBSTITUTE(SUBSTITUTE(I271,"/","_"),"-","Y")," ","X"))),_xlfn.XLOOKUP(J271,INDIRECT(SUBSTITUTE(SUBSTITUTE(SUBSTITUTE(I271,"/","_"),"-","Y")," ","X")),INDIRECT(SUBSTITUTE(SUBSTITUTE(SUBSTITUTE(I271,"/","_"),"-","Y")," ","X"))))</f>
        <v>#REF!</v>
      </c>
      <c r="W271" s="222">
        <f t="shared" ca="1" si="88"/>
        <v>-1</v>
      </c>
      <c r="X271" s="167" t="e">
        <f t="shared" ref="X271:X334" ca="1" si="100">IF(_xlfn.IFNA(V271,1)=1,"Bitte Eintrag in Spalte Detail korrigieren/ergänzen! ",IF(U271,"",IF(C271="EB","Bitte füllen Sie die Zeile vollständig aus!","Bitte füllen Sie nur in der Zeile die Spalten: Bereich, Detail, Summe aus!")))</f>
        <v>#REF!</v>
      </c>
      <c r="Y271" s="167" t="str">
        <f t="shared" ref="Y271:Y334" si="101">IF(N271&gt;0,IFERROR(X271,IF(U271,"",IF(C271="EB","Bitte füllen Sie die Zeile vollständig aus!","Bitte füllen Sie nur in der Zeile die Spalten: Bereich, Detail, Summe aus!"))),"")</f>
        <v/>
      </c>
      <c r="Z271" s="167" t="str">
        <f t="shared" ca="1" si="89"/>
        <v/>
      </c>
      <c r="AA271" s="167" t="str">
        <f t="shared" ref="AA271:AA334" ca="1" si="102">IF(ISNA(V271),"",IF(U271,IF(AB271,"Diesem Eintrag ist ein zusätzliches Dokument mit der Auflistung aller zugehöriger Einzelbuchungen beizufügen!","Löschen Sie alle Inhalte in der Zeile in den Spalten: Buchhaltungsnummer, Zahlungsempfänger, Zahlungsdatum!"),""))</f>
        <v/>
      </c>
      <c r="AB271" s="223" t="b">
        <f t="shared" ref="AB271:AB334" si="103">OR(C271="EB",AND(C271="SB",AC271,AD271,AE271))</f>
        <v>1</v>
      </c>
      <c r="AC271" s="223" t="b">
        <f t="shared" ref="AC271:AC334" si="104">OR(AND(LEN(TRIM(F271))=0,$C271="SB"),$C271="EB")</f>
        <v>1</v>
      </c>
      <c r="AD271" s="223" t="b">
        <f t="shared" ref="AD271:AD334" si="105">OR(AND(LEN(TRIM(G271))=0,$C271="SB"),$C271="EB")</f>
        <v>1</v>
      </c>
      <c r="AE271" s="223" t="b">
        <f t="shared" ref="AE271:AE334" si="106">OR(AND(LEN(TRIM(H271))=0,$C271="SB"),$C271="EB")</f>
        <v>1</v>
      </c>
      <c r="AF271" s="252" t="str">
        <f t="shared" ref="AF271:AF334" ca="1" si="107">Y271&amp;IF(C271="EB",Z271,AA271)</f>
        <v/>
      </c>
      <c r="AG271" s="420"/>
    </row>
    <row r="272" spans="1:33" x14ac:dyDescent="0.3">
      <c r="A272" s="260">
        <f t="shared" ca="1" si="90"/>
        <v>-1</v>
      </c>
      <c r="B272" s="261" t="str" cm="1">
        <f t="array" ref="B272">IF(NOT(ISNA(_xlfn.XLOOKUP(I272,T11_AusBerSort,T11_AusBerSort))),"A",IF(NOT(ISNA(VLOOKUP(I272,T11_EinBerSort,T11_EinBerSort))),"E",""))</f>
        <v/>
      </c>
      <c r="C272" s="265" t="s">
        <v>191</v>
      </c>
      <c r="D272" s="262">
        <f t="shared" ref="D272:D335" si="108">D271+1</f>
        <v>259</v>
      </c>
      <c r="E272" s="260">
        <f t="shared" ref="E272:E335" ca="1" si="109">IF(W272=0,-100,W272)</f>
        <v>-1</v>
      </c>
      <c r="F272" s="18"/>
      <c r="G272" s="18"/>
      <c r="H272" s="18"/>
      <c r="I272" s="18"/>
      <c r="J272" s="18"/>
      <c r="K272" s="21"/>
      <c r="M272" s="222" t="str">
        <f t="shared" si="91"/>
        <v>000000</v>
      </c>
      <c r="N272" s="222">
        <f t="shared" si="92"/>
        <v>0</v>
      </c>
      <c r="O272" s="222" t="b">
        <f t="shared" si="93"/>
        <v>1</v>
      </c>
      <c r="P272" s="222" t="b">
        <f t="shared" si="94"/>
        <v>1</v>
      </c>
      <c r="Q272" s="222" t="b">
        <f t="shared" si="95"/>
        <v>1</v>
      </c>
      <c r="R272" s="222" t="b">
        <f t="shared" si="96"/>
        <v>1</v>
      </c>
      <c r="S272" s="222" t="b">
        <f t="shared" si="97"/>
        <v>1</v>
      </c>
      <c r="T272" s="222" t="b">
        <f t="shared" si="98"/>
        <v>1</v>
      </c>
      <c r="U272" s="222" t="b">
        <f t="shared" si="99"/>
        <v>0</v>
      </c>
      <c r="V272" s="167" t="e" cm="1">
        <f t="array" aca="1" ref="V272" ca="1">IFERROR(_xlfn.XLOOKUP(J272,INDIRECT(SUBSTITUTE(SUBSTITUTE(SUBSTITUTE(I272,"/","_"),"-","Y")," ","X")),INDIRECT(SUBSTITUTE(SUBSTITUTE(SUBSTITUTE(I272,"/","_"),"-","Y")," ","X"))),_xlfn.XLOOKUP(J272,INDIRECT(SUBSTITUTE(SUBSTITUTE(SUBSTITUTE(I272,"/","_"),"-","Y")," ","X")),INDIRECT(SUBSTITUTE(SUBSTITUTE(SUBSTITUTE(I272,"/","_"),"-","Y")," ","X"))))</f>
        <v>#REF!</v>
      </c>
      <c r="W272" s="222">
        <f t="shared" ca="1" si="88"/>
        <v>-1</v>
      </c>
      <c r="X272" s="167" t="e">
        <f t="shared" ca="1" si="100"/>
        <v>#REF!</v>
      </c>
      <c r="Y272" s="167" t="str">
        <f t="shared" si="101"/>
        <v/>
      </c>
      <c r="Z272" s="167" t="str">
        <f t="shared" ca="1" si="89"/>
        <v/>
      </c>
      <c r="AA272" s="167" t="str">
        <f t="shared" ca="1" si="102"/>
        <v/>
      </c>
      <c r="AB272" s="223" t="b">
        <f t="shared" si="103"/>
        <v>1</v>
      </c>
      <c r="AC272" s="223" t="b">
        <f t="shared" si="104"/>
        <v>1</v>
      </c>
      <c r="AD272" s="223" t="b">
        <f t="shared" si="105"/>
        <v>1</v>
      </c>
      <c r="AE272" s="223" t="b">
        <f t="shared" si="106"/>
        <v>1</v>
      </c>
      <c r="AF272" s="252" t="str">
        <f t="shared" ca="1" si="107"/>
        <v/>
      </c>
      <c r="AG272" s="420"/>
    </row>
    <row r="273" spans="1:33" x14ac:dyDescent="0.3">
      <c r="A273" s="260">
        <f t="shared" ca="1" si="90"/>
        <v>-1</v>
      </c>
      <c r="B273" s="261" t="str" cm="1">
        <f t="array" ref="B273">IF(NOT(ISNA(_xlfn.XLOOKUP(I273,T11_AusBerSort,T11_AusBerSort))),"A",IF(NOT(ISNA(VLOOKUP(I273,T11_EinBerSort,T11_EinBerSort))),"E",""))</f>
        <v/>
      </c>
      <c r="C273" s="265" t="s">
        <v>191</v>
      </c>
      <c r="D273" s="262">
        <f t="shared" si="108"/>
        <v>260</v>
      </c>
      <c r="E273" s="260">
        <f t="shared" ca="1" si="109"/>
        <v>-1</v>
      </c>
      <c r="F273" s="18"/>
      <c r="G273" s="18"/>
      <c r="H273" s="18"/>
      <c r="I273" s="18"/>
      <c r="J273" s="18"/>
      <c r="K273" s="21"/>
      <c r="M273" s="222" t="str">
        <f t="shared" si="91"/>
        <v>000000</v>
      </c>
      <c r="N273" s="222">
        <f t="shared" si="92"/>
        <v>0</v>
      </c>
      <c r="O273" s="222" t="b">
        <f t="shared" si="93"/>
        <v>1</v>
      </c>
      <c r="P273" s="222" t="b">
        <f t="shared" si="94"/>
        <v>1</v>
      </c>
      <c r="Q273" s="222" t="b">
        <f t="shared" si="95"/>
        <v>1</v>
      </c>
      <c r="R273" s="222" t="b">
        <f t="shared" si="96"/>
        <v>1</v>
      </c>
      <c r="S273" s="222" t="b">
        <f t="shared" si="97"/>
        <v>1</v>
      </c>
      <c r="T273" s="222" t="b">
        <f t="shared" si="98"/>
        <v>1</v>
      </c>
      <c r="U273" s="222" t="b">
        <f t="shared" si="99"/>
        <v>0</v>
      </c>
      <c r="V273" s="167" t="e" cm="1">
        <f t="array" aca="1" ref="V273" ca="1">IFERROR(_xlfn.XLOOKUP(J273,INDIRECT(SUBSTITUTE(SUBSTITUTE(SUBSTITUTE(I273,"/","_"),"-","Y")," ","X")),INDIRECT(SUBSTITUTE(SUBSTITUTE(SUBSTITUTE(I273,"/","_"),"-","Y")," ","X"))),_xlfn.XLOOKUP(J273,INDIRECT(SUBSTITUTE(SUBSTITUTE(SUBSTITUTE(I273,"/","_"),"-","Y")," ","X")),INDIRECT(SUBSTITUTE(SUBSTITUTE(SUBSTITUTE(I273,"/","_"),"-","Y")," ","X"))))</f>
        <v>#REF!</v>
      </c>
      <c r="W273" s="222">
        <f t="shared" ca="1" si="88"/>
        <v>-1</v>
      </c>
      <c r="X273" s="167" t="e">
        <f t="shared" ca="1" si="100"/>
        <v>#REF!</v>
      </c>
      <c r="Y273" s="167" t="str">
        <f t="shared" si="101"/>
        <v/>
      </c>
      <c r="Z273" s="167" t="str">
        <f t="shared" ca="1" si="89"/>
        <v/>
      </c>
      <c r="AA273" s="167" t="str">
        <f t="shared" ca="1" si="102"/>
        <v/>
      </c>
      <c r="AB273" s="223" t="b">
        <f t="shared" si="103"/>
        <v>1</v>
      </c>
      <c r="AC273" s="223" t="b">
        <f t="shared" si="104"/>
        <v>1</v>
      </c>
      <c r="AD273" s="223" t="b">
        <f t="shared" si="105"/>
        <v>1</v>
      </c>
      <c r="AE273" s="223" t="b">
        <f t="shared" si="106"/>
        <v>1</v>
      </c>
      <c r="AF273" s="252" t="str">
        <f t="shared" ca="1" si="107"/>
        <v/>
      </c>
      <c r="AG273" s="420"/>
    </row>
    <row r="274" spans="1:33" x14ac:dyDescent="0.3">
      <c r="A274" s="260">
        <f t="shared" ca="1" si="90"/>
        <v>-1</v>
      </c>
      <c r="B274" s="261" t="str" cm="1">
        <f t="array" ref="B274">IF(NOT(ISNA(_xlfn.XLOOKUP(I274,T11_AusBerSort,T11_AusBerSort))),"A",IF(NOT(ISNA(VLOOKUP(I274,T11_EinBerSort,T11_EinBerSort))),"E",""))</f>
        <v/>
      </c>
      <c r="C274" s="265" t="s">
        <v>191</v>
      </c>
      <c r="D274" s="262">
        <f t="shared" si="108"/>
        <v>261</v>
      </c>
      <c r="E274" s="260">
        <f t="shared" ca="1" si="109"/>
        <v>-1</v>
      </c>
      <c r="F274" s="18"/>
      <c r="G274" s="18"/>
      <c r="H274" s="18"/>
      <c r="I274" s="18"/>
      <c r="J274" s="18"/>
      <c r="K274" s="21"/>
      <c r="M274" s="222" t="str">
        <f t="shared" si="91"/>
        <v>000000</v>
      </c>
      <c r="N274" s="222">
        <f t="shared" si="92"/>
        <v>0</v>
      </c>
      <c r="O274" s="222" t="b">
        <f t="shared" si="93"/>
        <v>1</v>
      </c>
      <c r="P274" s="222" t="b">
        <f t="shared" si="94"/>
        <v>1</v>
      </c>
      <c r="Q274" s="222" t="b">
        <f t="shared" si="95"/>
        <v>1</v>
      </c>
      <c r="R274" s="222" t="b">
        <f t="shared" si="96"/>
        <v>1</v>
      </c>
      <c r="S274" s="222" t="b">
        <f t="shared" si="97"/>
        <v>1</v>
      </c>
      <c r="T274" s="222" t="b">
        <f t="shared" si="98"/>
        <v>1</v>
      </c>
      <c r="U274" s="222" t="b">
        <f t="shared" si="99"/>
        <v>0</v>
      </c>
      <c r="V274" s="167" t="e" cm="1">
        <f t="array" aca="1" ref="V274" ca="1">IFERROR(_xlfn.XLOOKUP(J274,INDIRECT(SUBSTITUTE(SUBSTITUTE(SUBSTITUTE(I274,"/","_"),"-","Y")," ","X")),INDIRECT(SUBSTITUTE(SUBSTITUTE(SUBSTITUTE(I274,"/","_"),"-","Y")," ","X"))),_xlfn.XLOOKUP(J274,INDIRECT(SUBSTITUTE(SUBSTITUTE(SUBSTITUTE(I274,"/","_"),"-","Y")," ","X")),INDIRECT(SUBSTITUTE(SUBSTITUTE(SUBSTITUTE(I274,"/","_"),"-","Y")," ","X"))))</f>
        <v>#REF!</v>
      </c>
      <c r="W274" s="222">
        <f t="shared" ca="1" si="88"/>
        <v>-1</v>
      </c>
      <c r="X274" s="167" t="e">
        <f t="shared" ca="1" si="100"/>
        <v>#REF!</v>
      </c>
      <c r="Y274" s="167" t="str">
        <f t="shared" si="101"/>
        <v/>
      </c>
      <c r="Z274" s="167" t="str">
        <f t="shared" ca="1" si="89"/>
        <v/>
      </c>
      <c r="AA274" s="167" t="str">
        <f t="shared" ca="1" si="102"/>
        <v/>
      </c>
      <c r="AB274" s="223" t="b">
        <f t="shared" si="103"/>
        <v>1</v>
      </c>
      <c r="AC274" s="223" t="b">
        <f t="shared" si="104"/>
        <v>1</v>
      </c>
      <c r="AD274" s="223" t="b">
        <f t="shared" si="105"/>
        <v>1</v>
      </c>
      <c r="AE274" s="223" t="b">
        <f t="shared" si="106"/>
        <v>1</v>
      </c>
      <c r="AF274" s="252" t="str">
        <f t="shared" ca="1" si="107"/>
        <v/>
      </c>
      <c r="AG274" s="420"/>
    </row>
    <row r="275" spans="1:33" x14ac:dyDescent="0.3">
      <c r="A275" s="260">
        <f t="shared" ca="1" si="90"/>
        <v>-1</v>
      </c>
      <c r="B275" s="261" t="str" cm="1">
        <f t="array" ref="B275">IF(NOT(ISNA(_xlfn.XLOOKUP(I275,T11_AusBerSort,T11_AusBerSort))),"A",IF(NOT(ISNA(VLOOKUP(I275,T11_EinBerSort,T11_EinBerSort))),"E",""))</f>
        <v/>
      </c>
      <c r="C275" s="265" t="s">
        <v>191</v>
      </c>
      <c r="D275" s="262">
        <f t="shared" si="108"/>
        <v>262</v>
      </c>
      <c r="E275" s="260">
        <f t="shared" ca="1" si="109"/>
        <v>-1</v>
      </c>
      <c r="F275" s="18"/>
      <c r="G275" s="18"/>
      <c r="H275" s="18"/>
      <c r="I275" s="18"/>
      <c r="J275" s="18"/>
      <c r="K275" s="21"/>
      <c r="M275" s="222" t="str">
        <f t="shared" si="91"/>
        <v>000000</v>
      </c>
      <c r="N275" s="222">
        <f t="shared" si="92"/>
        <v>0</v>
      </c>
      <c r="O275" s="222" t="b">
        <f t="shared" si="93"/>
        <v>1</v>
      </c>
      <c r="P275" s="222" t="b">
        <f t="shared" si="94"/>
        <v>1</v>
      </c>
      <c r="Q275" s="222" t="b">
        <f t="shared" si="95"/>
        <v>1</v>
      </c>
      <c r="R275" s="222" t="b">
        <f t="shared" si="96"/>
        <v>1</v>
      </c>
      <c r="S275" s="222" t="b">
        <f t="shared" si="97"/>
        <v>1</v>
      </c>
      <c r="T275" s="222" t="b">
        <f t="shared" si="98"/>
        <v>1</v>
      </c>
      <c r="U275" s="222" t="b">
        <f t="shared" si="99"/>
        <v>0</v>
      </c>
      <c r="V275" s="167" t="e" cm="1">
        <f t="array" aca="1" ref="V275" ca="1">IFERROR(_xlfn.XLOOKUP(J275,INDIRECT(SUBSTITUTE(SUBSTITUTE(SUBSTITUTE(I275,"/","_"),"-","Y")," ","X")),INDIRECT(SUBSTITUTE(SUBSTITUTE(SUBSTITUTE(I275,"/","_"),"-","Y")," ","X"))),_xlfn.XLOOKUP(J275,INDIRECT(SUBSTITUTE(SUBSTITUTE(SUBSTITUTE(I275,"/","_"),"-","Y")," ","X")),INDIRECT(SUBSTITUTE(SUBSTITUTE(SUBSTITUTE(I275,"/","_"),"-","Y")," ","X"))))</f>
        <v>#REF!</v>
      </c>
      <c r="W275" s="222">
        <f t="shared" ca="1" si="88"/>
        <v>-1</v>
      </c>
      <c r="X275" s="167" t="e">
        <f t="shared" ca="1" si="100"/>
        <v>#REF!</v>
      </c>
      <c r="Y275" s="167" t="str">
        <f t="shared" si="101"/>
        <v/>
      </c>
      <c r="Z275" s="167" t="str">
        <f t="shared" ca="1" si="89"/>
        <v/>
      </c>
      <c r="AA275" s="167" t="str">
        <f t="shared" ca="1" si="102"/>
        <v/>
      </c>
      <c r="AB275" s="223" t="b">
        <f t="shared" si="103"/>
        <v>1</v>
      </c>
      <c r="AC275" s="223" t="b">
        <f t="shared" si="104"/>
        <v>1</v>
      </c>
      <c r="AD275" s="223" t="b">
        <f t="shared" si="105"/>
        <v>1</v>
      </c>
      <c r="AE275" s="223" t="b">
        <f t="shared" si="106"/>
        <v>1</v>
      </c>
      <c r="AF275" s="252" t="str">
        <f t="shared" ca="1" si="107"/>
        <v/>
      </c>
      <c r="AG275" s="420"/>
    </row>
    <row r="276" spans="1:33" x14ac:dyDescent="0.3">
      <c r="A276" s="260">
        <f t="shared" ca="1" si="90"/>
        <v>-1</v>
      </c>
      <c r="B276" s="261" t="str" cm="1">
        <f t="array" ref="B276">IF(NOT(ISNA(_xlfn.XLOOKUP(I276,T11_AusBerSort,T11_AusBerSort))),"A",IF(NOT(ISNA(VLOOKUP(I276,T11_EinBerSort,T11_EinBerSort))),"E",""))</f>
        <v/>
      </c>
      <c r="C276" s="265" t="s">
        <v>191</v>
      </c>
      <c r="D276" s="262">
        <f t="shared" si="108"/>
        <v>263</v>
      </c>
      <c r="E276" s="260">
        <f t="shared" ca="1" si="109"/>
        <v>-1</v>
      </c>
      <c r="F276" s="18"/>
      <c r="G276" s="18"/>
      <c r="H276" s="18"/>
      <c r="I276" s="18"/>
      <c r="J276" s="18"/>
      <c r="K276" s="21"/>
      <c r="M276" s="222" t="str">
        <f t="shared" si="91"/>
        <v>000000</v>
      </c>
      <c r="N276" s="222">
        <f t="shared" si="92"/>
        <v>0</v>
      </c>
      <c r="O276" s="222" t="b">
        <f t="shared" si="93"/>
        <v>1</v>
      </c>
      <c r="P276" s="222" t="b">
        <f t="shared" si="94"/>
        <v>1</v>
      </c>
      <c r="Q276" s="222" t="b">
        <f t="shared" si="95"/>
        <v>1</v>
      </c>
      <c r="R276" s="222" t="b">
        <f t="shared" si="96"/>
        <v>1</v>
      </c>
      <c r="S276" s="222" t="b">
        <f t="shared" si="97"/>
        <v>1</v>
      </c>
      <c r="T276" s="222" t="b">
        <f t="shared" si="98"/>
        <v>1</v>
      </c>
      <c r="U276" s="222" t="b">
        <f t="shared" si="99"/>
        <v>0</v>
      </c>
      <c r="V276" s="167" t="e" cm="1">
        <f t="array" aca="1" ref="V276" ca="1">IFERROR(_xlfn.XLOOKUP(J276,INDIRECT(SUBSTITUTE(SUBSTITUTE(SUBSTITUTE(I276,"/","_"),"-","Y")," ","X")),INDIRECT(SUBSTITUTE(SUBSTITUTE(SUBSTITUTE(I276,"/","_"),"-","Y")," ","X"))),_xlfn.XLOOKUP(J276,INDIRECT(SUBSTITUTE(SUBSTITUTE(SUBSTITUTE(I276,"/","_"),"-","Y")," ","X")),INDIRECT(SUBSTITUTE(SUBSTITUTE(SUBSTITUTE(I276,"/","_"),"-","Y")," ","X"))))</f>
        <v>#REF!</v>
      </c>
      <c r="W276" s="222">
        <f t="shared" ca="1" si="88"/>
        <v>-1</v>
      </c>
      <c r="X276" s="167" t="e">
        <f t="shared" ca="1" si="100"/>
        <v>#REF!</v>
      </c>
      <c r="Y276" s="167" t="str">
        <f t="shared" si="101"/>
        <v/>
      </c>
      <c r="Z276" s="167" t="str">
        <f t="shared" ca="1" si="89"/>
        <v/>
      </c>
      <c r="AA276" s="167" t="str">
        <f t="shared" ca="1" si="102"/>
        <v/>
      </c>
      <c r="AB276" s="223" t="b">
        <f t="shared" si="103"/>
        <v>1</v>
      </c>
      <c r="AC276" s="223" t="b">
        <f t="shared" si="104"/>
        <v>1</v>
      </c>
      <c r="AD276" s="223" t="b">
        <f t="shared" si="105"/>
        <v>1</v>
      </c>
      <c r="AE276" s="223" t="b">
        <f t="shared" si="106"/>
        <v>1</v>
      </c>
      <c r="AF276" s="252" t="str">
        <f t="shared" ca="1" si="107"/>
        <v/>
      </c>
      <c r="AG276" s="420"/>
    </row>
    <row r="277" spans="1:33" x14ac:dyDescent="0.3">
      <c r="A277" s="260">
        <f t="shared" ca="1" si="90"/>
        <v>-1</v>
      </c>
      <c r="B277" s="261" t="str" cm="1">
        <f t="array" ref="B277">IF(NOT(ISNA(_xlfn.XLOOKUP(I277,T11_AusBerSort,T11_AusBerSort))),"A",IF(NOT(ISNA(VLOOKUP(I277,T11_EinBerSort,T11_EinBerSort))),"E",""))</f>
        <v/>
      </c>
      <c r="C277" s="265" t="s">
        <v>191</v>
      </c>
      <c r="D277" s="262">
        <f t="shared" si="108"/>
        <v>264</v>
      </c>
      <c r="E277" s="260">
        <f t="shared" ca="1" si="109"/>
        <v>-1</v>
      </c>
      <c r="F277" s="18"/>
      <c r="G277" s="18"/>
      <c r="H277" s="18"/>
      <c r="I277" s="18"/>
      <c r="J277" s="18"/>
      <c r="K277" s="21"/>
      <c r="M277" s="222" t="str">
        <f t="shared" si="91"/>
        <v>000000</v>
      </c>
      <c r="N277" s="222">
        <f t="shared" si="92"/>
        <v>0</v>
      </c>
      <c r="O277" s="222" t="b">
        <f t="shared" si="93"/>
        <v>1</v>
      </c>
      <c r="P277" s="222" t="b">
        <f t="shared" si="94"/>
        <v>1</v>
      </c>
      <c r="Q277" s="222" t="b">
        <f t="shared" si="95"/>
        <v>1</v>
      </c>
      <c r="R277" s="222" t="b">
        <f t="shared" si="96"/>
        <v>1</v>
      </c>
      <c r="S277" s="222" t="b">
        <f t="shared" si="97"/>
        <v>1</v>
      </c>
      <c r="T277" s="222" t="b">
        <f t="shared" si="98"/>
        <v>1</v>
      </c>
      <c r="U277" s="222" t="b">
        <f t="shared" si="99"/>
        <v>0</v>
      </c>
      <c r="V277" s="167" t="e" cm="1">
        <f t="array" aca="1" ref="V277" ca="1">IFERROR(_xlfn.XLOOKUP(J277,INDIRECT(SUBSTITUTE(SUBSTITUTE(SUBSTITUTE(I277,"/","_"),"-","Y")," ","X")),INDIRECT(SUBSTITUTE(SUBSTITUTE(SUBSTITUTE(I277,"/","_"),"-","Y")," ","X"))),_xlfn.XLOOKUP(J277,INDIRECT(SUBSTITUTE(SUBSTITUTE(SUBSTITUTE(I277,"/","_"),"-","Y")," ","X")),INDIRECT(SUBSTITUTE(SUBSTITUTE(SUBSTITUTE(I277,"/","_"),"-","Y")," ","X"))))</f>
        <v>#REF!</v>
      </c>
      <c r="W277" s="222">
        <f t="shared" ca="1" si="88"/>
        <v>-1</v>
      </c>
      <c r="X277" s="167" t="e">
        <f t="shared" ca="1" si="100"/>
        <v>#REF!</v>
      </c>
      <c r="Y277" s="167" t="str">
        <f t="shared" si="101"/>
        <v/>
      </c>
      <c r="Z277" s="167" t="str">
        <f t="shared" ca="1" si="89"/>
        <v/>
      </c>
      <c r="AA277" s="167" t="str">
        <f t="shared" ca="1" si="102"/>
        <v/>
      </c>
      <c r="AB277" s="223" t="b">
        <f t="shared" si="103"/>
        <v>1</v>
      </c>
      <c r="AC277" s="223" t="b">
        <f t="shared" si="104"/>
        <v>1</v>
      </c>
      <c r="AD277" s="223" t="b">
        <f t="shared" si="105"/>
        <v>1</v>
      </c>
      <c r="AE277" s="223" t="b">
        <f t="shared" si="106"/>
        <v>1</v>
      </c>
      <c r="AF277" s="252" t="str">
        <f t="shared" ca="1" si="107"/>
        <v/>
      </c>
      <c r="AG277" s="420"/>
    </row>
    <row r="278" spans="1:33" x14ac:dyDescent="0.3">
      <c r="A278" s="260">
        <f t="shared" ca="1" si="90"/>
        <v>-1</v>
      </c>
      <c r="B278" s="261" t="str" cm="1">
        <f t="array" ref="B278">IF(NOT(ISNA(_xlfn.XLOOKUP(I278,T11_AusBerSort,T11_AusBerSort))),"A",IF(NOT(ISNA(VLOOKUP(I278,T11_EinBerSort,T11_EinBerSort))),"E",""))</f>
        <v/>
      </c>
      <c r="C278" s="265" t="s">
        <v>191</v>
      </c>
      <c r="D278" s="262">
        <f t="shared" si="108"/>
        <v>265</v>
      </c>
      <c r="E278" s="260">
        <f t="shared" ca="1" si="109"/>
        <v>-1</v>
      </c>
      <c r="F278" s="18"/>
      <c r="G278" s="18"/>
      <c r="H278" s="18"/>
      <c r="I278" s="18"/>
      <c r="J278" s="18"/>
      <c r="K278" s="21"/>
      <c r="M278" s="222" t="str">
        <f t="shared" si="91"/>
        <v>000000</v>
      </c>
      <c r="N278" s="222">
        <f t="shared" si="92"/>
        <v>0</v>
      </c>
      <c r="O278" s="222" t="b">
        <f t="shared" si="93"/>
        <v>1</v>
      </c>
      <c r="P278" s="222" t="b">
        <f t="shared" si="94"/>
        <v>1</v>
      </c>
      <c r="Q278" s="222" t="b">
        <f t="shared" si="95"/>
        <v>1</v>
      </c>
      <c r="R278" s="222" t="b">
        <f t="shared" si="96"/>
        <v>1</v>
      </c>
      <c r="S278" s="222" t="b">
        <f t="shared" si="97"/>
        <v>1</v>
      </c>
      <c r="T278" s="222" t="b">
        <f t="shared" si="98"/>
        <v>1</v>
      </c>
      <c r="U278" s="222" t="b">
        <f t="shared" si="99"/>
        <v>0</v>
      </c>
      <c r="V278" s="167" t="e" cm="1">
        <f t="array" aca="1" ref="V278" ca="1">IFERROR(_xlfn.XLOOKUP(J278,INDIRECT(SUBSTITUTE(SUBSTITUTE(SUBSTITUTE(I278,"/","_"),"-","Y")," ","X")),INDIRECT(SUBSTITUTE(SUBSTITUTE(SUBSTITUTE(I278,"/","_"),"-","Y")," ","X"))),_xlfn.XLOOKUP(J278,INDIRECT(SUBSTITUTE(SUBSTITUTE(SUBSTITUTE(I278,"/","_"),"-","Y")," ","X")),INDIRECT(SUBSTITUTE(SUBSTITUTE(SUBSTITUTE(I278,"/","_"),"-","Y")," ","X"))))</f>
        <v>#REF!</v>
      </c>
      <c r="W278" s="222">
        <f t="shared" ca="1" si="88"/>
        <v>-1</v>
      </c>
      <c r="X278" s="167" t="e">
        <f t="shared" ca="1" si="100"/>
        <v>#REF!</v>
      </c>
      <c r="Y278" s="167" t="str">
        <f t="shared" si="101"/>
        <v/>
      </c>
      <c r="Z278" s="167" t="str">
        <f t="shared" ca="1" si="89"/>
        <v/>
      </c>
      <c r="AA278" s="167" t="str">
        <f t="shared" ca="1" si="102"/>
        <v/>
      </c>
      <c r="AB278" s="223" t="b">
        <f t="shared" si="103"/>
        <v>1</v>
      </c>
      <c r="AC278" s="223" t="b">
        <f t="shared" si="104"/>
        <v>1</v>
      </c>
      <c r="AD278" s="223" t="b">
        <f t="shared" si="105"/>
        <v>1</v>
      </c>
      <c r="AE278" s="223" t="b">
        <f t="shared" si="106"/>
        <v>1</v>
      </c>
      <c r="AF278" s="252" t="str">
        <f t="shared" ca="1" si="107"/>
        <v/>
      </c>
      <c r="AG278" s="420"/>
    </row>
    <row r="279" spans="1:33" x14ac:dyDescent="0.3">
      <c r="A279" s="260">
        <f t="shared" ca="1" si="90"/>
        <v>-1</v>
      </c>
      <c r="B279" s="261" t="str" cm="1">
        <f t="array" ref="B279">IF(NOT(ISNA(_xlfn.XLOOKUP(I279,T11_AusBerSort,T11_AusBerSort))),"A",IF(NOT(ISNA(VLOOKUP(I279,T11_EinBerSort,T11_EinBerSort))),"E",""))</f>
        <v/>
      </c>
      <c r="C279" s="265" t="s">
        <v>191</v>
      </c>
      <c r="D279" s="262">
        <f t="shared" si="108"/>
        <v>266</v>
      </c>
      <c r="E279" s="260">
        <f t="shared" ca="1" si="109"/>
        <v>-1</v>
      </c>
      <c r="F279" s="18"/>
      <c r="G279" s="18"/>
      <c r="H279" s="18"/>
      <c r="I279" s="18"/>
      <c r="J279" s="18"/>
      <c r="K279" s="21"/>
      <c r="M279" s="222" t="str">
        <f t="shared" si="91"/>
        <v>000000</v>
      </c>
      <c r="N279" s="222">
        <f t="shared" si="92"/>
        <v>0</v>
      </c>
      <c r="O279" s="222" t="b">
        <f t="shared" si="93"/>
        <v>1</v>
      </c>
      <c r="P279" s="222" t="b">
        <f t="shared" si="94"/>
        <v>1</v>
      </c>
      <c r="Q279" s="222" t="b">
        <f t="shared" si="95"/>
        <v>1</v>
      </c>
      <c r="R279" s="222" t="b">
        <f t="shared" si="96"/>
        <v>1</v>
      </c>
      <c r="S279" s="222" t="b">
        <f t="shared" si="97"/>
        <v>1</v>
      </c>
      <c r="T279" s="222" t="b">
        <f t="shared" si="98"/>
        <v>1</v>
      </c>
      <c r="U279" s="222" t="b">
        <f t="shared" si="99"/>
        <v>0</v>
      </c>
      <c r="V279" s="167" t="e" cm="1">
        <f t="array" aca="1" ref="V279" ca="1">IFERROR(_xlfn.XLOOKUP(J279,INDIRECT(SUBSTITUTE(SUBSTITUTE(SUBSTITUTE(I279,"/","_"),"-","Y")," ","X")),INDIRECT(SUBSTITUTE(SUBSTITUTE(SUBSTITUTE(I279,"/","_"),"-","Y")," ","X"))),_xlfn.XLOOKUP(J279,INDIRECT(SUBSTITUTE(SUBSTITUTE(SUBSTITUTE(I279,"/","_"),"-","Y")," ","X")),INDIRECT(SUBSTITUTE(SUBSTITUTE(SUBSTITUTE(I279,"/","_"),"-","Y")," ","X"))))</f>
        <v>#REF!</v>
      </c>
      <c r="W279" s="222">
        <f t="shared" ca="1" si="88"/>
        <v>-1</v>
      </c>
      <c r="X279" s="167" t="e">
        <f t="shared" ca="1" si="100"/>
        <v>#REF!</v>
      </c>
      <c r="Y279" s="167" t="str">
        <f t="shared" si="101"/>
        <v/>
      </c>
      <c r="Z279" s="167" t="str">
        <f t="shared" ca="1" si="89"/>
        <v/>
      </c>
      <c r="AA279" s="167" t="str">
        <f t="shared" ca="1" si="102"/>
        <v/>
      </c>
      <c r="AB279" s="223" t="b">
        <f t="shared" si="103"/>
        <v>1</v>
      </c>
      <c r="AC279" s="223" t="b">
        <f t="shared" si="104"/>
        <v>1</v>
      </c>
      <c r="AD279" s="223" t="b">
        <f t="shared" si="105"/>
        <v>1</v>
      </c>
      <c r="AE279" s="223" t="b">
        <f t="shared" si="106"/>
        <v>1</v>
      </c>
      <c r="AF279" s="252" t="str">
        <f t="shared" ca="1" si="107"/>
        <v/>
      </c>
      <c r="AG279" s="420"/>
    </row>
    <row r="280" spans="1:33" x14ac:dyDescent="0.3">
      <c r="A280" s="260">
        <f t="shared" ca="1" si="90"/>
        <v>-1</v>
      </c>
      <c r="B280" s="261" t="str" cm="1">
        <f t="array" ref="B280">IF(NOT(ISNA(_xlfn.XLOOKUP(I280,T11_AusBerSort,T11_AusBerSort))),"A",IF(NOT(ISNA(VLOOKUP(I280,T11_EinBerSort,T11_EinBerSort))),"E",""))</f>
        <v/>
      </c>
      <c r="C280" s="265" t="s">
        <v>191</v>
      </c>
      <c r="D280" s="262">
        <f t="shared" si="108"/>
        <v>267</v>
      </c>
      <c r="E280" s="260">
        <f t="shared" ca="1" si="109"/>
        <v>-1</v>
      </c>
      <c r="F280" s="18"/>
      <c r="G280" s="18"/>
      <c r="H280" s="18"/>
      <c r="I280" s="18"/>
      <c r="J280" s="18"/>
      <c r="K280" s="21"/>
      <c r="M280" s="222" t="str">
        <f t="shared" si="91"/>
        <v>000000</v>
      </c>
      <c r="N280" s="222">
        <f t="shared" si="92"/>
        <v>0</v>
      </c>
      <c r="O280" s="222" t="b">
        <f t="shared" si="93"/>
        <v>1</v>
      </c>
      <c r="P280" s="222" t="b">
        <f t="shared" si="94"/>
        <v>1</v>
      </c>
      <c r="Q280" s="222" t="b">
        <f t="shared" si="95"/>
        <v>1</v>
      </c>
      <c r="R280" s="222" t="b">
        <f t="shared" si="96"/>
        <v>1</v>
      </c>
      <c r="S280" s="222" t="b">
        <f t="shared" si="97"/>
        <v>1</v>
      </c>
      <c r="T280" s="222" t="b">
        <f t="shared" si="98"/>
        <v>1</v>
      </c>
      <c r="U280" s="222" t="b">
        <f t="shared" si="99"/>
        <v>0</v>
      </c>
      <c r="V280" s="167" t="e" cm="1">
        <f t="array" aca="1" ref="V280" ca="1">IFERROR(_xlfn.XLOOKUP(J280,INDIRECT(SUBSTITUTE(SUBSTITUTE(SUBSTITUTE(I280,"/","_"),"-","Y")," ","X")),INDIRECT(SUBSTITUTE(SUBSTITUTE(SUBSTITUTE(I280,"/","_"),"-","Y")," ","X"))),_xlfn.XLOOKUP(J280,INDIRECT(SUBSTITUTE(SUBSTITUTE(SUBSTITUTE(I280,"/","_"),"-","Y")," ","X")),INDIRECT(SUBSTITUTE(SUBSTITUTE(SUBSTITUTE(I280,"/","_"),"-","Y")," ","X"))))</f>
        <v>#REF!</v>
      </c>
      <c r="W280" s="222">
        <f t="shared" ca="1" si="88"/>
        <v>-1</v>
      </c>
      <c r="X280" s="167" t="e">
        <f t="shared" ca="1" si="100"/>
        <v>#REF!</v>
      </c>
      <c r="Y280" s="167" t="str">
        <f t="shared" si="101"/>
        <v/>
      </c>
      <c r="Z280" s="167" t="str">
        <f t="shared" ca="1" si="89"/>
        <v/>
      </c>
      <c r="AA280" s="167" t="str">
        <f t="shared" ca="1" si="102"/>
        <v/>
      </c>
      <c r="AB280" s="223" t="b">
        <f t="shared" si="103"/>
        <v>1</v>
      </c>
      <c r="AC280" s="223" t="b">
        <f t="shared" si="104"/>
        <v>1</v>
      </c>
      <c r="AD280" s="223" t="b">
        <f t="shared" si="105"/>
        <v>1</v>
      </c>
      <c r="AE280" s="223" t="b">
        <f t="shared" si="106"/>
        <v>1</v>
      </c>
      <c r="AF280" s="252" t="str">
        <f t="shared" ca="1" si="107"/>
        <v/>
      </c>
      <c r="AG280" s="420"/>
    </row>
    <row r="281" spans="1:33" x14ac:dyDescent="0.3">
      <c r="A281" s="260">
        <f t="shared" ca="1" si="90"/>
        <v>-1</v>
      </c>
      <c r="B281" s="261" t="str" cm="1">
        <f t="array" ref="B281">IF(NOT(ISNA(_xlfn.XLOOKUP(I281,T11_AusBerSort,T11_AusBerSort))),"A",IF(NOT(ISNA(VLOOKUP(I281,T11_EinBerSort,T11_EinBerSort))),"E",""))</f>
        <v/>
      </c>
      <c r="C281" s="265" t="s">
        <v>191</v>
      </c>
      <c r="D281" s="262">
        <f t="shared" si="108"/>
        <v>268</v>
      </c>
      <c r="E281" s="260">
        <f t="shared" ca="1" si="109"/>
        <v>-1</v>
      </c>
      <c r="F281" s="18"/>
      <c r="G281" s="18"/>
      <c r="H281" s="18"/>
      <c r="I281" s="18"/>
      <c r="J281" s="18"/>
      <c r="K281" s="21"/>
      <c r="M281" s="222" t="str">
        <f t="shared" si="91"/>
        <v>000000</v>
      </c>
      <c r="N281" s="222">
        <f t="shared" si="92"/>
        <v>0</v>
      </c>
      <c r="O281" s="222" t="b">
        <f t="shared" si="93"/>
        <v>1</v>
      </c>
      <c r="P281" s="222" t="b">
        <f t="shared" si="94"/>
        <v>1</v>
      </c>
      <c r="Q281" s="222" t="b">
        <f t="shared" si="95"/>
        <v>1</v>
      </c>
      <c r="R281" s="222" t="b">
        <f t="shared" si="96"/>
        <v>1</v>
      </c>
      <c r="S281" s="222" t="b">
        <f t="shared" si="97"/>
        <v>1</v>
      </c>
      <c r="T281" s="222" t="b">
        <f t="shared" si="98"/>
        <v>1</v>
      </c>
      <c r="U281" s="222" t="b">
        <f t="shared" si="99"/>
        <v>0</v>
      </c>
      <c r="V281" s="167" t="e" cm="1">
        <f t="array" aca="1" ref="V281" ca="1">IFERROR(_xlfn.XLOOKUP(J281,INDIRECT(SUBSTITUTE(SUBSTITUTE(SUBSTITUTE(I281,"/","_"),"-","Y")," ","X")),INDIRECT(SUBSTITUTE(SUBSTITUTE(SUBSTITUTE(I281,"/","_"),"-","Y")," ","X"))),_xlfn.XLOOKUP(J281,INDIRECT(SUBSTITUTE(SUBSTITUTE(SUBSTITUTE(I281,"/","_"),"-","Y")," ","X")),INDIRECT(SUBSTITUTE(SUBSTITUTE(SUBSTITUTE(I281,"/","_"),"-","Y")," ","X"))))</f>
        <v>#REF!</v>
      </c>
      <c r="W281" s="222">
        <f t="shared" ca="1" si="88"/>
        <v>-1</v>
      </c>
      <c r="X281" s="167" t="e">
        <f t="shared" ca="1" si="100"/>
        <v>#REF!</v>
      </c>
      <c r="Y281" s="167" t="str">
        <f t="shared" si="101"/>
        <v/>
      </c>
      <c r="Z281" s="167" t="str">
        <f t="shared" ca="1" si="89"/>
        <v/>
      </c>
      <c r="AA281" s="167" t="str">
        <f t="shared" ca="1" si="102"/>
        <v/>
      </c>
      <c r="AB281" s="223" t="b">
        <f t="shared" si="103"/>
        <v>1</v>
      </c>
      <c r="AC281" s="223" t="b">
        <f t="shared" si="104"/>
        <v>1</v>
      </c>
      <c r="AD281" s="223" t="b">
        <f t="shared" si="105"/>
        <v>1</v>
      </c>
      <c r="AE281" s="223" t="b">
        <f t="shared" si="106"/>
        <v>1</v>
      </c>
      <c r="AF281" s="252" t="str">
        <f t="shared" ca="1" si="107"/>
        <v/>
      </c>
      <c r="AG281" s="420"/>
    </row>
    <row r="282" spans="1:33" x14ac:dyDescent="0.3">
      <c r="A282" s="260">
        <f t="shared" ca="1" si="90"/>
        <v>-1</v>
      </c>
      <c r="B282" s="261" t="str" cm="1">
        <f t="array" ref="B282">IF(NOT(ISNA(_xlfn.XLOOKUP(I282,T11_AusBerSort,T11_AusBerSort))),"A",IF(NOT(ISNA(VLOOKUP(I282,T11_EinBerSort,T11_EinBerSort))),"E",""))</f>
        <v/>
      </c>
      <c r="C282" s="265" t="s">
        <v>191</v>
      </c>
      <c r="D282" s="262">
        <f t="shared" si="108"/>
        <v>269</v>
      </c>
      <c r="E282" s="260">
        <f t="shared" ca="1" si="109"/>
        <v>-1</v>
      </c>
      <c r="F282" s="18"/>
      <c r="G282" s="18"/>
      <c r="H282" s="18"/>
      <c r="I282" s="18"/>
      <c r="J282" s="18"/>
      <c r="K282" s="21"/>
      <c r="M282" s="222" t="str">
        <f t="shared" si="91"/>
        <v>000000</v>
      </c>
      <c r="N282" s="222">
        <f t="shared" si="92"/>
        <v>0</v>
      </c>
      <c r="O282" s="222" t="b">
        <f t="shared" si="93"/>
        <v>1</v>
      </c>
      <c r="P282" s="222" t="b">
        <f t="shared" si="94"/>
        <v>1</v>
      </c>
      <c r="Q282" s="222" t="b">
        <f t="shared" si="95"/>
        <v>1</v>
      </c>
      <c r="R282" s="222" t="b">
        <f t="shared" si="96"/>
        <v>1</v>
      </c>
      <c r="S282" s="222" t="b">
        <f t="shared" si="97"/>
        <v>1</v>
      </c>
      <c r="T282" s="222" t="b">
        <f t="shared" si="98"/>
        <v>1</v>
      </c>
      <c r="U282" s="222" t="b">
        <f t="shared" si="99"/>
        <v>0</v>
      </c>
      <c r="V282" s="167" t="e" cm="1">
        <f t="array" aca="1" ref="V282" ca="1">IFERROR(_xlfn.XLOOKUP(J282,INDIRECT(SUBSTITUTE(SUBSTITUTE(SUBSTITUTE(I282,"/","_"),"-","Y")," ","X")),INDIRECT(SUBSTITUTE(SUBSTITUTE(SUBSTITUTE(I282,"/","_"),"-","Y")," ","X"))),_xlfn.XLOOKUP(J282,INDIRECT(SUBSTITUTE(SUBSTITUTE(SUBSTITUTE(I282,"/","_"),"-","Y")," ","X")),INDIRECT(SUBSTITUTE(SUBSTITUTE(SUBSTITUTE(I282,"/","_"),"-","Y")," ","X"))))</f>
        <v>#REF!</v>
      </c>
      <c r="W282" s="222">
        <f t="shared" ca="1" si="88"/>
        <v>-1</v>
      </c>
      <c r="X282" s="167" t="e">
        <f t="shared" ca="1" si="100"/>
        <v>#REF!</v>
      </c>
      <c r="Y282" s="167" t="str">
        <f t="shared" si="101"/>
        <v/>
      </c>
      <c r="Z282" s="167" t="str">
        <f t="shared" ca="1" si="89"/>
        <v/>
      </c>
      <c r="AA282" s="167" t="str">
        <f t="shared" ca="1" si="102"/>
        <v/>
      </c>
      <c r="AB282" s="223" t="b">
        <f t="shared" si="103"/>
        <v>1</v>
      </c>
      <c r="AC282" s="223" t="b">
        <f t="shared" si="104"/>
        <v>1</v>
      </c>
      <c r="AD282" s="223" t="b">
        <f t="shared" si="105"/>
        <v>1</v>
      </c>
      <c r="AE282" s="223" t="b">
        <f t="shared" si="106"/>
        <v>1</v>
      </c>
      <c r="AF282" s="252" t="str">
        <f t="shared" ca="1" si="107"/>
        <v/>
      </c>
      <c r="AG282" s="420"/>
    </row>
    <row r="283" spans="1:33" x14ac:dyDescent="0.3">
      <c r="A283" s="260">
        <f t="shared" ca="1" si="90"/>
        <v>-1</v>
      </c>
      <c r="B283" s="261" t="str" cm="1">
        <f t="array" ref="B283">IF(NOT(ISNA(_xlfn.XLOOKUP(I283,T11_AusBerSort,T11_AusBerSort))),"A",IF(NOT(ISNA(VLOOKUP(I283,T11_EinBerSort,T11_EinBerSort))),"E",""))</f>
        <v/>
      </c>
      <c r="C283" s="265" t="s">
        <v>191</v>
      </c>
      <c r="D283" s="262">
        <f t="shared" si="108"/>
        <v>270</v>
      </c>
      <c r="E283" s="260">
        <f t="shared" ca="1" si="109"/>
        <v>-1</v>
      </c>
      <c r="F283" s="18"/>
      <c r="G283" s="18"/>
      <c r="H283" s="18"/>
      <c r="I283" s="18"/>
      <c r="J283" s="18"/>
      <c r="K283" s="21"/>
      <c r="M283" s="222" t="str">
        <f t="shared" si="91"/>
        <v>000000</v>
      </c>
      <c r="N283" s="222">
        <f t="shared" si="92"/>
        <v>0</v>
      </c>
      <c r="O283" s="222" t="b">
        <f t="shared" si="93"/>
        <v>1</v>
      </c>
      <c r="P283" s="222" t="b">
        <f t="shared" si="94"/>
        <v>1</v>
      </c>
      <c r="Q283" s="222" t="b">
        <f t="shared" si="95"/>
        <v>1</v>
      </c>
      <c r="R283" s="222" t="b">
        <f t="shared" si="96"/>
        <v>1</v>
      </c>
      <c r="S283" s="222" t="b">
        <f t="shared" si="97"/>
        <v>1</v>
      </c>
      <c r="T283" s="222" t="b">
        <f t="shared" si="98"/>
        <v>1</v>
      </c>
      <c r="U283" s="222" t="b">
        <f t="shared" si="99"/>
        <v>0</v>
      </c>
      <c r="V283" s="167" t="e" cm="1">
        <f t="array" aca="1" ref="V283" ca="1">IFERROR(_xlfn.XLOOKUP(J283,INDIRECT(SUBSTITUTE(SUBSTITUTE(SUBSTITUTE(I283,"/","_"),"-","Y")," ","X")),INDIRECT(SUBSTITUTE(SUBSTITUTE(SUBSTITUTE(I283,"/","_"),"-","Y")," ","X"))),_xlfn.XLOOKUP(J283,INDIRECT(SUBSTITUTE(SUBSTITUTE(SUBSTITUTE(I283,"/","_"),"-","Y")," ","X")),INDIRECT(SUBSTITUTE(SUBSTITUTE(SUBSTITUTE(I283,"/","_"),"-","Y")," ","X"))))</f>
        <v>#REF!</v>
      </c>
      <c r="W283" s="222">
        <f t="shared" ca="1" si="88"/>
        <v>-1</v>
      </c>
      <c r="X283" s="167" t="e">
        <f t="shared" ca="1" si="100"/>
        <v>#REF!</v>
      </c>
      <c r="Y283" s="167" t="str">
        <f t="shared" si="101"/>
        <v/>
      </c>
      <c r="Z283" s="167" t="str">
        <f t="shared" ca="1" si="89"/>
        <v/>
      </c>
      <c r="AA283" s="167" t="str">
        <f t="shared" ca="1" si="102"/>
        <v/>
      </c>
      <c r="AB283" s="223" t="b">
        <f t="shared" si="103"/>
        <v>1</v>
      </c>
      <c r="AC283" s="223" t="b">
        <f t="shared" si="104"/>
        <v>1</v>
      </c>
      <c r="AD283" s="223" t="b">
        <f t="shared" si="105"/>
        <v>1</v>
      </c>
      <c r="AE283" s="223" t="b">
        <f t="shared" si="106"/>
        <v>1</v>
      </c>
      <c r="AF283" s="252" t="str">
        <f t="shared" ca="1" si="107"/>
        <v/>
      </c>
      <c r="AG283" s="420"/>
    </row>
    <row r="284" spans="1:33" x14ac:dyDescent="0.3">
      <c r="A284" s="260">
        <f t="shared" ca="1" si="90"/>
        <v>-1</v>
      </c>
      <c r="B284" s="261" t="str" cm="1">
        <f t="array" ref="B284">IF(NOT(ISNA(_xlfn.XLOOKUP(I284,T11_AusBerSort,T11_AusBerSort))),"A",IF(NOT(ISNA(VLOOKUP(I284,T11_EinBerSort,T11_EinBerSort))),"E",""))</f>
        <v/>
      </c>
      <c r="C284" s="265" t="s">
        <v>191</v>
      </c>
      <c r="D284" s="262">
        <f t="shared" si="108"/>
        <v>271</v>
      </c>
      <c r="E284" s="260">
        <f t="shared" ca="1" si="109"/>
        <v>-1</v>
      </c>
      <c r="F284" s="18"/>
      <c r="G284" s="18"/>
      <c r="H284" s="18"/>
      <c r="I284" s="18"/>
      <c r="J284" s="18"/>
      <c r="K284" s="21"/>
      <c r="M284" s="222" t="str">
        <f t="shared" si="91"/>
        <v>000000</v>
      </c>
      <c r="N284" s="222">
        <f t="shared" si="92"/>
        <v>0</v>
      </c>
      <c r="O284" s="222" t="b">
        <f t="shared" si="93"/>
        <v>1</v>
      </c>
      <c r="P284" s="222" t="b">
        <f t="shared" si="94"/>
        <v>1</v>
      </c>
      <c r="Q284" s="222" t="b">
        <f t="shared" si="95"/>
        <v>1</v>
      </c>
      <c r="R284" s="222" t="b">
        <f t="shared" si="96"/>
        <v>1</v>
      </c>
      <c r="S284" s="222" t="b">
        <f t="shared" si="97"/>
        <v>1</v>
      </c>
      <c r="T284" s="222" t="b">
        <f t="shared" si="98"/>
        <v>1</v>
      </c>
      <c r="U284" s="222" t="b">
        <f t="shared" si="99"/>
        <v>0</v>
      </c>
      <c r="V284" s="167" t="e" cm="1">
        <f t="array" aca="1" ref="V284" ca="1">IFERROR(_xlfn.XLOOKUP(J284,INDIRECT(SUBSTITUTE(SUBSTITUTE(SUBSTITUTE(I284,"/","_"),"-","Y")," ","X")),INDIRECT(SUBSTITUTE(SUBSTITUTE(SUBSTITUTE(I284,"/","_"),"-","Y")," ","X"))),_xlfn.XLOOKUP(J284,INDIRECT(SUBSTITUTE(SUBSTITUTE(SUBSTITUTE(I284,"/","_"),"-","Y")," ","X")),INDIRECT(SUBSTITUTE(SUBSTITUTE(SUBSTITUTE(I284,"/","_"),"-","Y")," ","X"))))</f>
        <v>#REF!</v>
      </c>
      <c r="W284" s="222">
        <f t="shared" ca="1" si="88"/>
        <v>-1</v>
      </c>
      <c r="X284" s="167" t="e">
        <f t="shared" ca="1" si="100"/>
        <v>#REF!</v>
      </c>
      <c r="Y284" s="167" t="str">
        <f t="shared" si="101"/>
        <v/>
      </c>
      <c r="Z284" s="167" t="str">
        <f t="shared" ca="1" si="89"/>
        <v/>
      </c>
      <c r="AA284" s="167" t="str">
        <f t="shared" ca="1" si="102"/>
        <v/>
      </c>
      <c r="AB284" s="223" t="b">
        <f t="shared" si="103"/>
        <v>1</v>
      </c>
      <c r="AC284" s="223" t="b">
        <f t="shared" si="104"/>
        <v>1</v>
      </c>
      <c r="AD284" s="223" t="b">
        <f t="shared" si="105"/>
        <v>1</v>
      </c>
      <c r="AE284" s="223" t="b">
        <f t="shared" si="106"/>
        <v>1</v>
      </c>
      <c r="AF284" s="252" t="str">
        <f t="shared" ca="1" si="107"/>
        <v/>
      </c>
      <c r="AG284" s="420"/>
    </row>
    <row r="285" spans="1:33" x14ac:dyDescent="0.3">
      <c r="A285" s="260">
        <f t="shared" ca="1" si="90"/>
        <v>-1</v>
      </c>
      <c r="B285" s="261" t="str" cm="1">
        <f t="array" ref="B285">IF(NOT(ISNA(_xlfn.XLOOKUP(I285,T11_AusBerSort,T11_AusBerSort))),"A",IF(NOT(ISNA(VLOOKUP(I285,T11_EinBerSort,T11_EinBerSort))),"E",""))</f>
        <v/>
      </c>
      <c r="C285" s="265" t="s">
        <v>191</v>
      </c>
      <c r="D285" s="262">
        <f t="shared" si="108"/>
        <v>272</v>
      </c>
      <c r="E285" s="260">
        <f t="shared" ca="1" si="109"/>
        <v>-1</v>
      </c>
      <c r="F285" s="18"/>
      <c r="G285" s="18"/>
      <c r="H285" s="18"/>
      <c r="I285" s="18"/>
      <c r="J285" s="18"/>
      <c r="K285" s="21"/>
      <c r="M285" s="222" t="str">
        <f t="shared" si="91"/>
        <v>000000</v>
      </c>
      <c r="N285" s="222">
        <f t="shared" si="92"/>
        <v>0</v>
      </c>
      <c r="O285" s="222" t="b">
        <f t="shared" si="93"/>
        <v>1</v>
      </c>
      <c r="P285" s="222" t="b">
        <f t="shared" si="94"/>
        <v>1</v>
      </c>
      <c r="Q285" s="222" t="b">
        <f t="shared" si="95"/>
        <v>1</v>
      </c>
      <c r="R285" s="222" t="b">
        <f t="shared" si="96"/>
        <v>1</v>
      </c>
      <c r="S285" s="222" t="b">
        <f t="shared" si="97"/>
        <v>1</v>
      </c>
      <c r="T285" s="222" t="b">
        <f t="shared" si="98"/>
        <v>1</v>
      </c>
      <c r="U285" s="222" t="b">
        <f t="shared" si="99"/>
        <v>0</v>
      </c>
      <c r="V285" s="167" t="e" cm="1">
        <f t="array" aca="1" ref="V285" ca="1">IFERROR(_xlfn.XLOOKUP(J285,INDIRECT(SUBSTITUTE(SUBSTITUTE(SUBSTITUTE(I285,"/","_"),"-","Y")," ","X")),INDIRECT(SUBSTITUTE(SUBSTITUTE(SUBSTITUTE(I285,"/","_"),"-","Y")," ","X"))),_xlfn.XLOOKUP(J285,INDIRECT(SUBSTITUTE(SUBSTITUTE(SUBSTITUTE(I285,"/","_"),"-","Y")," ","X")),INDIRECT(SUBSTITUTE(SUBSTITUTE(SUBSTITUTE(I285,"/","_"),"-","Y")," ","X"))))</f>
        <v>#REF!</v>
      </c>
      <c r="W285" s="222">
        <f t="shared" ca="1" si="88"/>
        <v>-1</v>
      </c>
      <c r="X285" s="167" t="e">
        <f t="shared" ca="1" si="100"/>
        <v>#REF!</v>
      </c>
      <c r="Y285" s="167" t="str">
        <f t="shared" si="101"/>
        <v/>
      </c>
      <c r="Z285" s="167" t="str">
        <f t="shared" ca="1" si="89"/>
        <v/>
      </c>
      <c r="AA285" s="167" t="str">
        <f t="shared" ca="1" si="102"/>
        <v/>
      </c>
      <c r="AB285" s="223" t="b">
        <f t="shared" si="103"/>
        <v>1</v>
      </c>
      <c r="AC285" s="223" t="b">
        <f t="shared" si="104"/>
        <v>1</v>
      </c>
      <c r="AD285" s="223" t="b">
        <f t="shared" si="105"/>
        <v>1</v>
      </c>
      <c r="AE285" s="223" t="b">
        <f t="shared" si="106"/>
        <v>1</v>
      </c>
      <c r="AF285" s="252" t="str">
        <f t="shared" ca="1" si="107"/>
        <v/>
      </c>
      <c r="AG285" s="420"/>
    </row>
    <row r="286" spans="1:33" x14ac:dyDescent="0.3">
      <c r="A286" s="260">
        <f t="shared" ca="1" si="90"/>
        <v>-1</v>
      </c>
      <c r="B286" s="261" t="str" cm="1">
        <f t="array" ref="B286">IF(NOT(ISNA(_xlfn.XLOOKUP(I286,T11_AusBerSort,T11_AusBerSort))),"A",IF(NOT(ISNA(VLOOKUP(I286,T11_EinBerSort,T11_EinBerSort))),"E",""))</f>
        <v/>
      </c>
      <c r="C286" s="265" t="s">
        <v>191</v>
      </c>
      <c r="D286" s="262">
        <f t="shared" si="108"/>
        <v>273</v>
      </c>
      <c r="E286" s="260">
        <f t="shared" ca="1" si="109"/>
        <v>-1</v>
      </c>
      <c r="F286" s="18"/>
      <c r="G286" s="18"/>
      <c r="H286" s="18"/>
      <c r="I286" s="18"/>
      <c r="J286" s="18"/>
      <c r="K286" s="21"/>
      <c r="M286" s="222" t="str">
        <f t="shared" si="91"/>
        <v>000000</v>
      </c>
      <c r="N286" s="222">
        <f t="shared" si="92"/>
        <v>0</v>
      </c>
      <c r="O286" s="222" t="b">
        <f t="shared" si="93"/>
        <v>1</v>
      </c>
      <c r="P286" s="222" t="b">
        <f t="shared" si="94"/>
        <v>1</v>
      </c>
      <c r="Q286" s="222" t="b">
        <f t="shared" si="95"/>
        <v>1</v>
      </c>
      <c r="R286" s="222" t="b">
        <f t="shared" si="96"/>
        <v>1</v>
      </c>
      <c r="S286" s="222" t="b">
        <f t="shared" si="97"/>
        <v>1</v>
      </c>
      <c r="T286" s="222" t="b">
        <f t="shared" si="98"/>
        <v>1</v>
      </c>
      <c r="U286" s="222" t="b">
        <f t="shared" si="99"/>
        <v>0</v>
      </c>
      <c r="V286" s="167" t="e" cm="1">
        <f t="array" aca="1" ref="V286" ca="1">IFERROR(_xlfn.XLOOKUP(J286,INDIRECT(SUBSTITUTE(SUBSTITUTE(SUBSTITUTE(I286,"/","_"),"-","Y")," ","X")),INDIRECT(SUBSTITUTE(SUBSTITUTE(SUBSTITUTE(I286,"/","_"),"-","Y")," ","X"))),_xlfn.XLOOKUP(J286,INDIRECT(SUBSTITUTE(SUBSTITUTE(SUBSTITUTE(I286,"/","_"),"-","Y")," ","X")),INDIRECT(SUBSTITUTE(SUBSTITUTE(SUBSTITUTE(I286,"/","_"),"-","Y")," ","X"))))</f>
        <v>#REF!</v>
      </c>
      <c r="W286" s="222">
        <f t="shared" ca="1" si="88"/>
        <v>-1</v>
      </c>
      <c r="X286" s="167" t="e">
        <f t="shared" ca="1" si="100"/>
        <v>#REF!</v>
      </c>
      <c r="Y286" s="167" t="str">
        <f t="shared" si="101"/>
        <v/>
      </c>
      <c r="Z286" s="167" t="str">
        <f t="shared" ca="1" si="89"/>
        <v/>
      </c>
      <c r="AA286" s="167" t="str">
        <f t="shared" ca="1" si="102"/>
        <v/>
      </c>
      <c r="AB286" s="223" t="b">
        <f t="shared" si="103"/>
        <v>1</v>
      </c>
      <c r="AC286" s="223" t="b">
        <f t="shared" si="104"/>
        <v>1</v>
      </c>
      <c r="AD286" s="223" t="b">
        <f t="shared" si="105"/>
        <v>1</v>
      </c>
      <c r="AE286" s="223" t="b">
        <f t="shared" si="106"/>
        <v>1</v>
      </c>
      <c r="AF286" s="252" t="str">
        <f t="shared" ca="1" si="107"/>
        <v/>
      </c>
      <c r="AG286" s="420"/>
    </row>
    <row r="287" spans="1:33" x14ac:dyDescent="0.3">
      <c r="A287" s="260">
        <f t="shared" ca="1" si="90"/>
        <v>-1</v>
      </c>
      <c r="B287" s="261" t="str" cm="1">
        <f t="array" ref="B287">IF(NOT(ISNA(_xlfn.XLOOKUP(I287,T11_AusBerSort,T11_AusBerSort))),"A",IF(NOT(ISNA(VLOOKUP(I287,T11_EinBerSort,T11_EinBerSort))),"E",""))</f>
        <v/>
      </c>
      <c r="C287" s="265" t="s">
        <v>191</v>
      </c>
      <c r="D287" s="262">
        <f t="shared" si="108"/>
        <v>274</v>
      </c>
      <c r="E287" s="260">
        <f t="shared" ca="1" si="109"/>
        <v>-1</v>
      </c>
      <c r="F287" s="18"/>
      <c r="G287" s="18"/>
      <c r="H287" s="18"/>
      <c r="I287" s="18"/>
      <c r="J287" s="18"/>
      <c r="K287" s="21"/>
      <c r="M287" s="222" t="str">
        <f t="shared" si="91"/>
        <v>000000</v>
      </c>
      <c r="N287" s="222">
        <f t="shared" si="92"/>
        <v>0</v>
      </c>
      <c r="O287" s="222" t="b">
        <f t="shared" si="93"/>
        <v>1</v>
      </c>
      <c r="P287" s="222" t="b">
        <f t="shared" si="94"/>
        <v>1</v>
      </c>
      <c r="Q287" s="222" t="b">
        <f t="shared" si="95"/>
        <v>1</v>
      </c>
      <c r="R287" s="222" t="b">
        <f t="shared" si="96"/>
        <v>1</v>
      </c>
      <c r="S287" s="222" t="b">
        <f t="shared" si="97"/>
        <v>1</v>
      </c>
      <c r="T287" s="222" t="b">
        <f t="shared" si="98"/>
        <v>1</v>
      </c>
      <c r="U287" s="222" t="b">
        <f t="shared" si="99"/>
        <v>0</v>
      </c>
      <c r="V287" s="167" t="e" cm="1">
        <f t="array" aca="1" ref="V287" ca="1">IFERROR(_xlfn.XLOOKUP(J287,INDIRECT(SUBSTITUTE(SUBSTITUTE(SUBSTITUTE(I287,"/","_"),"-","Y")," ","X")),INDIRECT(SUBSTITUTE(SUBSTITUTE(SUBSTITUTE(I287,"/","_"),"-","Y")," ","X"))),_xlfn.XLOOKUP(J287,INDIRECT(SUBSTITUTE(SUBSTITUTE(SUBSTITUTE(I287,"/","_"),"-","Y")," ","X")),INDIRECT(SUBSTITUTE(SUBSTITUTE(SUBSTITUTE(I287,"/","_"),"-","Y")," ","X"))))</f>
        <v>#REF!</v>
      </c>
      <c r="W287" s="222">
        <f t="shared" ca="1" si="88"/>
        <v>-1</v>
      </c>
      <c r="X287" s="167" t="e">
        <f t="shared" ca="1" si="100"/>
        <v>#REF!</v>
      </c>
      <c r="Y287" s="167" t="str">
        <f t="shared" si="101"/>
        <v/>
      </c>
      <c r="Z287" s="167" t="str">
        <f t="shared" ca="1" si="89"/>
        <v/>
      </c>
      <c r="AA287" s="167" t="str">
        <f t="shared" ca="1" si="102"/>
        <v/>
      </c>
      <c r="AB287" s="223" t="b">
        <f t="shared" si="103"/>
        <v>1</v>
      </c>
      <c r="AC287" s="223" t="b">
        <f t="shared" si="104"/>
        <v>1</v>
      </c>
      <c r="AD287" s="223" t="b">
        <f t="shared" si="105"/>
        <v>1</v>
      </c>
      <c r="AE287" s="223" t="b">
        <f t="shared" si="106"/>
        <v>1</v>
      </c>
      <c r="AF287" s="252" t="str">
        <f t="shared" ca="1" si="107"/>
        <v/>
      </c>
      <c r="AG287" s="420"/>
    </row>
    <row r="288" spans="1:33" x14ac:dyDescent="0.3">
      <c r="A288" s="260">
        <f t="shared" ca="1" si="90"/>
        <v>-1</v>
      </c>
      <c r="B288" s="261" t="str" cm="1">
        <f t="array" ref="B288">IF(NOT(ISNA(_xlfn.XLOOKUP(I288,T11_AusBerSort,T11_AusBerSort))),"A",IF(NOT(ISNA(VLOOKUP(I288,T11_EinBerSort,T11_EinBerSort))),"E",""))</f>
        <v/>
      </c>
      <c r="C288" s="265" t="s">
        <v>191</v>
      </c>
      <c r="D288" s="262">
        <f t="shared" si="108"/>
        <v>275</v>
      </c>
      <c r="E288" s="260">
        <f t="shared" ca="1" si="109"/>
        <v>-1</v>
      </c>
      <c r="F288" s="18"/>
      <c r="G288" s="18"/>
      <c r="H288" s="18"/>
      <c r="I288" s="18"/>
      <c r="J288" s="18"/>
      <c r="K288" s="21"/>
      <c r="M288" s="222" t="str">
        <f t="shared" si="91"/>
        <v>000000</v>
      </c>
      <c r="N288" s="222">
        <f t="shared" si="92"/>
        <v>0</v>
      </c>
      <c r="O288" s="222" t="b">
        <f t="shared" si="93"/>
        <v>1</v>
      </c>
      <c r="P288" s="222" t="b">
        <f t="shared" si="94"/>
        <v>1</v>
      </c>
      <c r="Q288" s="222" t="b">
        <f t="shared" si="95"/>
        <v>1</v>
      </c>
      <c r="R288" s="222" t="b">
        <f t="shared" si="96"/>
        <v>1</v>
      </c>
      <c r="S288" s="222" t="b">
        <f t="shared" si="97"/>
        <v>1</v>
      </c>
      <c r="T288" s="222" t="b">
        <f t="shared" si="98"/>
        <v>1</v>
      </c>
      <c r="U288" s="222" t="b">
        <f t="shared" si="99"/>
        <v>0</v>
      </c>
      <c r="V288" s="167" t="e" cm="1">
        <f t="array" aca="1" ref="V288" ca="1">IFERROR(_xlfn.XLOOKUP(J288,INDIRECT(SUBSTITUTE(SUBSTITUTE(SUBSTITUTE(I288,"/","_"),"-","Y")," ","X")),INDIRECT(SUBSTITUTE(SUBSTITUTE(SUBSTITUTE(I288,"/","_"),"-","Y")," ","X"))),_xlfn.XLOOKUP(J288,INDIRECT(SUBSTITUTE(SUBSTITUTE(SUBSTITUTE(I288,"/","_"),"-","Y")," ","X")),INDIRECT(SUBSTITUTE(SUBSTITUTE(SUBSTITUTE(I288,"/","_"),"-","Y")," ","X"))))</f>
        <v>#REF!</v>
      </c>
      <c r="W288" s="222">
        <f t="shared" ca="1" si="88"/>
        <v>-1</v>
      </c>
      <c r="X288" s="167" t="e">
        <f t="shared" ca="1" si="100"/>
        <v>#REF!</v>
      </c>
      <c r="Y288" s="167" t="str">
        <f t="shared" si="101"/>
        <v/>
      </c>
      <c r="Z288" s="167" t="str">
        <f t="shared" ca="1" si="89"/>
        <v/>
      </c>
      <c r="AA288" s="167" t="str">
        <f t="shared" ca="1" si="102"/>
        <v/>
      </c>
      <c r="AB288" s="223" t="b">
        <f t="shared" si="103"/>
        <v>1</v>
      </c>
      <c r="AC288" s="223" t="b">
        <f t="shared" si="104"/>
        <v>1</v>
      </c>
      <c r="AD288" s="223" t="b">
        <f t="shared" si="105"/>
        <v>1</v>
      </c>
      <c r="AE288" s="223" t="b">
        <f t="shared" si="106"/>
        <v>1</v>
      </c>
      <c r="AF288" s="252" t="str">
        <f t="shared" ca="1" si="107"/>
        <v/>
      </c>
      <c r="AG288" s="420"/>
    </row>
    <row r="289" spans="1:33" x14ac:dyDescent="0.3">
      <c r="A289" s="260">
        <f t="shared" ca="1" si="90"/>
        <v>-1</v>
      </c>
      <c r="B289" s="261" t="str" cm="1">
        <f t="array" ref="B289">IF(NOT(ISNA(_xlfn.XLOOKUP(I289,T11_AusBerSort,T11_AusBerSort))),"A",IF(NOT(ISNA(VLOOKUP(I289,T11_EinBerSort,T11_EinBerSort))),"E",""))</f>
        <v/>
      </c>
      <c r="C289" s="265" t="s">
        <v>191</v>
      </c>
      <c r="D289" s="262">
        <f t="shared" si="108"/>
        <v>276</v>
      </c>
      <c r="E289" s="260">
        <f t="shared" ca="1" si="109"/>
        <v>-1</v>
      </c>
      <c r="F289" s="18"/>
      <c r="G289" s="18"/>
      <c r="H289" s="18"/>
      <c r="I289" s="18"/>
      <c r="J289" s="18"/>
      <c r="K289" s="21"/>
      <c r="M289" s="222" t="str">
        <f t="shared" si="91"/>
        <v>000000</v>
      </c>
      <c r="N289" s="222">
        <f t="shared" si="92"/>
        <v>0</v>
      </c>
      <c r="O289" s="222" t="b">
        <f t="shared" si="93"/>
        <v>1</v>
      </c>
      <c r="P289" s="222" t="b">
        <f t="shared" si="94"/>
        <v>1</v>
      </c>
      <c r="Q289" s="222" t="b">
        <f t="shared" si="95"/>
        <v>1</v>
      </c>
      <c r="R289" s="222" t="b">
        <f t="shared" si="96"/>
        <v>1</v>
      </c>
      <c r="S289" s="222" t="b">
        <f t="shared" si="97"/>
        <v>1</v>
      </c>
      <c r="T289" s="222" t="b">
        <f t="shared" si="98"/>
        <v>1</v>
      </c>
      <c r="U289" s="222" t="b">
        <f t="shared" si="99"/>
        <v>0</v>
      </c>
      <c r="V289" s="167" t="e" cm="1">
        <f t="array" aca="1" ref="V289" ca="1">IFERROR(_xlfn.XLOOKUP(J289,INDIRECT(SUBSTITUTE(SUBSTITUTE(SUBSTITUTE(I289,"/","_"),"-","Y")," ","X")),INDIRECT(SUBSTITUTE(SUBSTITUTE(SUBSTITUTE(I289,"/","_"),"-","Y")," ","X"))),_xlfn.XLOOKUP(J289,INDIRECT(SUBSTITUTE(SUBSTITUTE(SUBSTITUTE(I289,"/","_"),"-","Y")," ","X")),INDIRECT(SUBSTITUTE(SUBSTITUTE(SUBSTITUTE(I289,"/","_"),"-","Y")," ","X"))))</f>
        <v>#REF!</v>
      </c>
      <c r="W289" s="222">
        <f t="shared" ca="1" si="88"/>
        <v>-1</v>
      </c>
      <c r="X289" s="167" t="e">
        <f t="shared" ca="1" si="100"/>
        <v>#REF!</v>
      </c>
      <c r="Y289" s="167" t="str">
        <f t="shared" si="101"/>
        <v/>
      </c>
      <c r="Z289" s="167" t="str">
        <f t="shared" ca="1" si="89"/>
        <v/>
      </c>
      <c r="AA289" s="167" t="str">
        <f t="shared" ca="1" si="102"/>
        <v/>
      </c>
      <c r="AB289" s="223" t="b">
        <f t="shared" si="103"/>
        <v>1</v>
      </c>
      <c r="AC289" s="223" t="b">
        <f t="shared" si="104"/>
        <v>1</v>
      </c>
      <c r="AD289" s="223" t="b">
        <f t="shared" si="105"/>
        <v>1</v>
      </c>
      <c r="AE289" s="223" t="b">
        <f t="shared" si="106"/>
        <v>1</v>
      </c>
      <c r="AF289" s="252" t="str">
        <f t="shared" ca="1" si="107"/>
        <v/>
      </c>
      <c r="AG289" s="420"/>
    </row>
    <row r="290" spans="1:33" x14ac:dyDescent="0.3">
      <c r="A290" s="260">
        <f t="shared" ca="1" si="90"/>
        <v>-1</v>
      </c>
      <c r="B290" s="261" t="str" cm="1">
        <f t="array" ref="B290">IF(NOT(ISNA(_xlfn.XLOOKUP(I290,T11_AusBerSort,T11_AusBerSort))),"A",IF(NOT(ISNA(VLOOKUP(I290,T11_EinBerSort,T11_EinBerSort))),"E",""))</f>
        <v/>
      </c>
      <c r="C290" s="265" t="s">
        <v>191</v>
      </c>
      <c r="D290" s="262">
        <f t="shared" si="108"/>
        <v>277</v>
      </c>
      <c r="E290" s="260">
        <f t="shared" ca="1" si="109"/>
        <v>-1</v>
      </c>
      <c r="F290" s="18"/>
      <c r="G290" s="18"/>
      <c r="H290" s="18"/>
      <c r="I290" s="18"/>
      <c r="J290" s="18"/>
      <c r="K290" s="21"/>
      <c r="M290" s="222" t="str">
        <f t="shared" si="91"/>
        <v>000000</v>
      </c>
      <c r="N290" s="222">
        <f t="shared" si="92"/>
        <v>0</v>
      </c>
      <c r="O290" s="222" t="b">
        <f t="shared" si="93"/>
        <v>1</v>
      </c>
      <c r="P290" s="222" t="b">
        <f t="shared" si="94"/>
        <v>1</v>
      </c>
      <c r="Q290" s="222" t="b">
        <f t="shared" si="95"/>
        <v>1</v>
      </c>
      <c r="R290" s="222" t="b">
        <f t="shared" si="96"/>
        <v>1</v>
      </c>
      <c r="S290" s="222" t="b">
        <f t="shared" si="97"/>
        <v>1</v>
      </c>
      <c r="T290" s="222" t="b">
        <f t="shared" si="98"/>
        <v>1</v>
      </c>
      <c r="U290" s="222" t="b">
        <f t="shared" si="99"/>
        <v>0</v>
      </c>
      <c r="V290" s="167" t="e" cm="1">
        <f t="array" aca="1" ref="V290" ca="1">IFERROR(_xlfn.XLOOKUP(J290,INDIRECT(SUBSTITUTE(SUBSTITUTE(SUBSTITUTE(I290,"/","_"),"-","Y")," ","X")),INDIRECT(SUBSTITUTE(SUBSTITUTE(SUBSTITUTE(I290,"/","_"),"-","Y")," ","X"))),_xlfn.XLOOKUP(J290,INDIRECT(SUBSTITUTE(SUBSTITUTE(SUBSTITUTE(I290,"/","_"),"-","Y")," ","X")),INDIRECT(SUBSTITUTE(SUBSTITUTE(SUBSTITUTE(I290,"/","_"),"-","Y")," ","X"))))</f>
        <v>#REF!</v>
      </c>
      <c r="W290" s="222">
        <f t="shared" ca="1" si="88"/>
        <v>-1</v>
      </c>
      <c r="X290" s="167" t="e">
        <f t="shared" ca="1" si="100"/>
        <v>#REF!</v>
      </c>
      <c r="Y290" s="167" t="str">
        <f t="shared" si="101"/>
        <v/>
      </c>
      <c r="Z290" s="167" t="str">
        <f t="shared" ca="1" si="89"/>
        <v/>
      </c>
      <c r="AA290" s="167" t="str">
        <f t="shared" ca="1" si="102"/>
        <v/>
      </c>
      <c r="AB290" s="223" t="b">
        <f t="shared" si="103"/>
        <v>1</v>
      </c>
      <c r="AC290" s="223" t="b">
        <f t="shared" si="104"/>
        <v>1</v>
      </c>
      <c r="AD290" s="223" t="b">
        <f t="shared" si="105"/>
        <v>1</v>
      </c>
      <c r="AE290" s="223" t="b">
        <f t="shared" si="106"/>
        <v>1</v>
      </c>
      <c r="AF290" s="252" t="str">
        <f t="shared" ca="1" si="107"/>
        <v/>
      </c>
      <c r="AG290" s="420"/>
    </row>
    <row r="291" spans="1:33" x14ac:dyDescent="0.3">
      <c r="A291" s="260">
        <f t="shared" ca="1" si="90"/>
        <v>-1</v>
      </c>
      <c r="B291" s="261" t="str" cm="1">
        <f t="array" ref="B291">IF(NOT(ISNA(_xlfn.XLOOKUP(I291,T11_AusBerSort,T11_AusBerSort))),"A",IF(NOT(ISNA(VLOOKUP(I291,T11_EinBerSort,T11_EinBerSort))),"E",""))</f>
        <v/>
      </c>
      <c r="C291" s="265" t="s">
        <v>191</v>
      </c>
      <c r="D291" s="262">
        <f t="shared" si="108"/>
        <v>278</v>
      </c>
      <c r="E291" s="260">
        <f t="shared" ca="1" si="109"/>
        <v>-1</v>
      </c>
      <c r="F291" s="18"/>
      <c r="G291" s="18"/>
      <c r="H291" s="18"/>
      <c r="I291" s="18"/>
      <c r="J291" s="18"/>
      <c r="K291" s="21"/>
      <c r="M291" s="222" t="str">
        <f t="shared" si="91"/>
        <v>000000</v>
      </c>
      <c r="N291" s="222">
        <f t="shared" si="92"/>
        <v>0</v>
      </c>
      <c r="O291" s="222" t="b">
        <f t="shared" si="93"/>
        <v>1</v>
      </c>
      <c r="P291" s="222" t="b">
        <f t="shared" si="94"/>
        <v>1</v>
      </c>
      <c r="Q291" s="222" t="b">
        <f t="shared" si="95"/>
        <v>1</v>
      </c>
      <c r="R291" s="222" t="b">
        <f t="shared" si="96"/>
        <v>1</v>
      </c>
      <c r="S291" s="222" t="b">
        <f t="shared" si="97"/>
        <v>1</v>
      </c>
      <c r="T291" s="222" t="b">
        <f t="shared" si="98"/>
        <v>1</v>
      </c>
      <c r="U291" s="222" t="b">
        <f t="shared" si="99"/>
        <v>0</v>
      </c>
      <c r="V291" s="167" t="e" cm="1">
        <f t="array" aca="1" ref="V291" ca="1">IFERROR(_xlfn.XLOOKUP(J291,INDIRECT(SUBSTITUTE(SUBSTITUTE(SUBSTITUTE(I291,"/","_"),"-","Y")," ","X")),INDIRECT(SUBSTITUTE(SUBSTITUTE(SUBSTITUTE(I291,"/","_"),"-","Y")," ","X"))),_xlfn.XLOOKUP(J291,INDIRECT(SUBSTITUTE(SUBSTITUTE(SUBSTITUTE(I291,"/","_"),"-","Y")," ","X")),INDIRECT(SUBSTITUTE(SUBSTITUTE(SUBSTITUTE(I291,"/","_"),"-","Y")," ","X"))))</f>
        <v>#REF!</v>
      </c>
      <c r="W291" s="222">
        <f t="shared" ca="1" si="88"/>
        <v>-1</v>
      </c>
      <c r="X291" s="167" t="e">
        <f t="shared" ca="1" si="100"/>
        <v>#REF!</v>
      </c>
      <c r="Y291" s="167" t="str">
        <f t="shared" si="101"/>
        <v/>
      </c>
      <c r="Z291" s="167" t="str">
        <f t="shared" ca="1" si="89"/>
        <v/>
      </c>
      <c r="AA291" s="167" t="str">
        <f t="shared" ca="1" si="102"/>
        <v/>
      </c>
      <c r="AB291" s="223" t="b">
        <f t="shared" si="103"/>
        <v>1</v>
      </c>
      <c r="AC291" s="223" t="b">
        <f t="shared" si="104"/>
        <v>1</v>
      </c>
      <c r="AD291" s="223" t="b">
        <f t="shared" si="105"/>
        <v>1</v>
      </c>
      <c r="AE291" s="223" t="b">
        <f t="shared" si="106"/>
        <v>1</v>
      </c>
      <c r="AF291" s="252" t="str">
        <f t="shared" ca="1" si="107"/>
        <v/>
      </c>
      <c r="AG291" s="420"/>
    </row>
    <row r="292" spans="1:33" x14ac:dyDescent="0.3">
      <c r="A292" s="260">
        <f t="shared" ca="1" si="90"/>
        <v>-1</v>
      </c>
      <c r="B292" s="261" t="str" cm="1">
        <f t="array" ref="B292">IF(NOT(ISNA(_xlfn.XLOOKUP(I292,T11_AusBerSort,T11_AusBerSort))),"A",IF(NOT(ISNA(VLOOKUP(I292,T11_EinBerSort,T11_EinBerSort))),"E",""))</f>
        <v/>
      </c>
      <c r="C292" s="265" t="s">
        <v>191</v>
      </c>
      <c r="D292" s="262">
        <f t="shared" si="108"/>
        <v>279</v>
      </c>
      <c r="E292" s="260">
        <f t="shared" ca="1" si="109"/>
        <v>-1</v>
      </c>
      <c r="F292" s="18"/>
      <c r="G292" s="18"/>
      <c r="H292" s="18"/>
      <c r="I292" s="18"/>
      <c r="J292" s="18"/>
      <c r="K292" s="21"/>
      <c r="M292" s="222" t="str">
        <f t="shared" si="91"/>
        <v>000000</v>
      </c>
      <c r="N292" s="222">
        <f t="shared" si="92"/>
        <v>0</v>
      </c>
      <c r="O292" s="222" t="b">
        <f t="shared" si="93"/>
        <v>1</v>
      </c>
      <c r="P292" s="222" t="b">
        <f t="shared" si="94"/>
        <v>1</v>
      </c>
      <c r="Q292" s="222" t="b">
        <f t="shared" si="95"/>
        <v>1</v>
      </c>
      <c r="R292" s="222" t="b">
        <f t="shared" si="96"/>
        <v>1</v>
      </c>
      <c r="S292" s="222" t="b">
        <f t="shared" si="97"/>
        <v>1</v>
      </c>
      <c r="T292" s="222" t="b">
        <f t="shared" si="98"/>
        <v>1</v>
      </c>
      <c r="U292" s="222" t="b">
        <f t="shared" si="99"/>
        <v>0</v>
      </c>
      <c r="V292" s="167" t="e" cm="1">
        <f t="array" aca="1" ref="V292" ca="1">IFERROR(_xlfn.XLOOKUP(J292,INDIRECT(SUBSTITUTE(SUBSTITUTE(SUBSTITUTE(I292,"/","_"),"-","Y")," ","X")),INDIRECT(SUBSTITUTE(SUBSTITUTE(SUBSTITUTE(I292,"/","_"),"-","Y")," ","X"))),_xlfn.XLOOKUP(J292,INDIRECT(SUBSTITUTE(SUBSTITUTE(SUBSTITUTE(I292,"/","_"),"-","Y")," ","X")),INDIRECT(SUBSTITUTE(SUBSTITUTE(SUBSTITUTE(I292,"/","_"),"-","Y")," ","X"))))</f>
        <v>#REF!</v>
      </c>
      <c r="W292" s="222">
        <f t="shared" ca="1" si="88"/>
        <v>-1</v>
      </c>
      <c r="X292" s="167" t="e">
        <f t="shared" ca="1" si="100"/>
        <v>#REF!</v>
      </c>
      <c r="Y292" s="167" t="str">
        <f t="shared" si="101"/>
        <v/>
      </c>
      <c r="Z292" s="167" t="str">
        <f t="shared" ca="1" si="89"/>
        <v/>
      </c>
      <c r="AA292" s="167" t="str">
        <f t="shared" ca="1" si="102"/>
        <v/>
      </c>
      <c r="AB292" s="223" t="b">
        <f t="shared" si="103"/>
        <v>1</v>
      </c>
      <c r="AC292" s="223" t="b">
        <f t="shared" si="104"/>
        <v>1</v>
      </c>
      <c r="AD292" s="223" t="b">
        <f t="shared" si="105"/>
        <v>1</v>
      </c>
      <c r="AE292" s="223" t="b">
        <f t="shared" si="106"/>
        <v>1</v>
      </c>
      <c r="AF292" s="252" t="str">
        <f t="shared" ca="1" si="107"/>
        <v/>
      </c>
      <c r="AG292" s="420"/>
    </row>
    <row r="293" spans="1:33" x14ac:dyDescent="0.3">
      <c r="A293" s="260">
        <f t="shared" ca="1" si="90"/>
        <v>-1</v>
      </c>
      <c r="B293" s="261" t="str" cm="1">
        <f t="array" ref="B293">IF(NOT(ISNA(_xlfn.XLOOKUP(I293,T11_AusBerSort,T11_AusBerSort))),"A",IF(NOT(ISNA(VLOOKUP(I293,T11_EinBerSort,T11_EinBerSort))),"E",""))</f>
        <v/>
      </c>
      <c r="C293" s="265" t="s">
        <v>191</v>
      </c>
      <c r="D293" s="262">
        <f t="shared" si="108"/>
        <v>280</v>
      </c>
      <c r="E293" s="260">
        <f t="shared" ca="1" si="109"/>
        <v>-1</v>
      </c>
      <c r="F293" s="18"/>
      <c r="G293" s="18"/>
      <c r="H293" s="18"/>
      <c r="I293" s="18"/>
      <c r="J293" s="18"/>
      <c r="K293" s="21"/>
      <c r="M293" s="222" t="str">
        <f t="shared" si="91"/>
        <v>000000</v>
      </c>
      <c r="N293" s="222">
        <f t="shared" si="92"/>
        <v>0</v>
      </c>
      <c r="O293" s="222" t="b">
        <f t="shared" si="93"/>
        <v>1</v>
      </c>
      <c r="P293" s="222" t="b">
        <f t="shared" si="94"/>
        <v>1</v>
      </c>
      <c r="Q293" s="222" t="b">
        <f t="shared" si="95"/>
        <v>1</v>
      </c>
      <c r="R293" s="222" t="b">
        <f t="shared" si="96"/>
        <v>1</v>
      </c>
      <c r="S293" s="222" t="b">
        <f t="shared" si="97"/>
        <v>1</v>
      </c>
      <c r="T293" s="222" t="b">
        <f t="shared" si="98"/>
        <v>1</v>
      </c>
      <c r="U293" s="222" t="b">
        <f t="shared" si="99"/>
        <v>0</v>
      </c>
      <c r="V293" s="167" t="e" cm="1">
        <f t="array" aca="1" ref="V293" ca="1">IFERROR(_xlfn.XLOOKUP(J293,INDIRECT(SUBSTITUTE(SUBSTITUTE(SUBSTITUTE(I293,"/","_"),"-","Y")," ","X")),INDIRECT(SUBSTITUTE(SUBSTITUTE(SUBSTITUTE(I293,"/","_"),"-","Y")," ","X"))),_xlfn.XLOOKUP(J293,INDIRECT(SUBSTITUTE(SUBSTITUTE(SUBSTITUTE(I293,"/","_"),"-","Y")," ","X")),INDIRECT(SUBSTITUTE(SUBSTITUTE(SUBSTITUTE(I293,"/","_"),"-","Y")," ","X"))))</f>
        <v>#REF!</v>
      </c>
      <c r="W293" s="222">
        <f t="shared" ca="1" si="88"/>
        <v>-1</v>
      </c>
      <c r="X293" s="167" t="e">
        <f t="shared" ca="1" si="100"/>
        <v>#REF!</v>
      </c>
      <c r="Y293" s="167" t="str">
        <f t="shared" si="101"/>
        <v/>
      </c>
      <c r="Z293" s="167" t="str">
        <f t="shared" ca="1" si="89"/>
        <v/>
      </c>
      <c r="AA293" s="167" t="str">
        <f t="shared" ca="1" si="102"/>
        <v/>
      </c>
      <c r="AB293" s="223" t="b">
        <f t="shared" si="103"/>
        <v>1</v>
      </c>
      <c r="AC293" s="223" t="b">
        <f t="shared" si="104"/>
        <v>1</v>
      </c>
      <c r="AD293" s="223" t="b">
        <f t="shared" si="105"/>
        <v>1</v>
      </c>
      <c r="AE293" s="223" t="b">
        <f t="shared" si="106"/>
        <v>1</v>
      </c>
      <c r="AF293" s="252" t="str">
        <f t="shared" ca="1" si="107"/>
        <v/>
      </c>
      <c r="AG293" s="420"/>
    </row>
    <row r="294" spans="1:33" x14ac:dyDescent="0.3">
      <c r="A294" s="260">
        <f t="shared" ca="1" si="90"/>
        <v>-1</v>
      </c>
      <c r="B294" s="261" t="str" cm="1">
        <f t="array" ref="B294">IF(NOT(ISNA(_xlfn.XLOOKUP(I294,T11_AusBerSort,T11_AusBerSort))),"A",IF(NOT(ISNA(VLOOKUP(I294,T11_EinBerSort,T11_EinBerSort))),"E",""))</f>
        <v/>
      </c>
      <c r="C294" s="265" t="s">
        <v>191</v>
      </c>
      <c r="D294" s="262">
        <f t="shared" si="108"/>
        <v>281</v>
      </c>
      <c r="E294" s="260">
        <f t="shared" ca="1" si="109"/>
        <v>-1</v>
      </c>
      <c r="F294" s="18"/>
      <c r="G294" s="18"/>
      <c r="H294" s="18"/>
      <c r="I294" s="18"/>
      <c r="J294" s="18"/>
      <c r="K294" s="21"/>
      <c r="M294" s="222" t="str">
        <f t="shared" si="91"/>
        <v>000000</v>
      </c>
      <c r="N294" s="222">
        <f t="shared" si="92"/>
        <v>0</v>
      </c>
      <c r="O294" s="222" t="b">
        <f t="shared" si="93"/>
        <v>1</v>
      </c>
      <c r="P294" s="222" t="b">
        <f t="shared" si="94"/>
        <v>1</v>
      </c>
      <c r="Q294" s="222" t="b">
        <f t="shared" si="95"/>
        <v>1</v>
      </c>
      <c r="R294" s="222" t="b">
        <f t="shared" si="96"/>
        <v>1</v>
      </c>
      <c r="S294" s="222" t="b">
        <f t="shared" si="97"/>
        <v>1</v>
      </c>
      <c r="T294" s="222" t="b">
        <f t="shared" si="98"/>
        <v>1</v>
      </c>
      <c r="U294" s="222" t="b">
        <f t="shared" si="99"/>
        <v>0</v>
      </c>
      <c r="V294" s="167" t="e" cm="1">
        <f t="array" aca="1" ref="V294" ca="1">IFERROR(_xlfn.XLOOKUP(J294,INDIRECT(SUBSTITUTE(SUBSTITUTE(SUBSTITUTE(I294,"/","_"),"-","Y")," ","X")),INDIRECT(SUBSTITUTE(SUBSTITUTE(SUBSTITUTE(I294,"/","_"),"-","Y")," ","X"))),_xlfn.XLOOKUP(J294,INDIRECT(SUBSTITUTE(SUBSTITUTE(SUBSTITUTE(I294,"/","_"),"-","Y")," ","X")),INDIRECT(SUBSTITUTE(SUBSTITUTE(SUBSTITUTE(I294,"/","_"),"-","Y")," ","X"))))</f>
        <v>#REF!</v>
      </c>
      <c r="W294" s="222">
        <f t="shared" ca="1" si="88"/>
        <v>-1</v>
      </c>
      <c r="X294" s="167" t="e">
        <f t="shared" ca="1" si="100"/>
        <v>#REF!</v>
      </c>
      <c r="Y294" s="167" t="str">
        <f t="shared" si="101"/>
        <v/>
      </c>
      <c r="Z294" s="167" t="str">
        <f t="shared" ca="1" si="89"/>
        <v/>
      </c>
      <c r="AA294" s="167" t="str">
        <f t="shared" ca="1" si="102"/>
        <v/>
      </c>
      <c r="AB294" s="223" t="b">
        <f t="shared" si="103"/>
        <v>1</v>
      </c>
      <c r="AC294" s="223" t="b">
        <f t="shared" si="104"/>
        <v>1</v>
      </c>
      <c r="AD294" s="223" t="b">
        <f t="shared" si="105"/>
        <v>1</v>
      </c>
      <c r="AE294" s="223" t="b">
        <f t="shared" si="106"/>
        <v>1</v>
      </c>
      <c r="AF294" s="252" t="str">
        <f t="shared" ca="1" si="107"/>
        <v/>
      </c>
      <c r="AG294" s="420"/>
    </row>
    <row r="295" spans="1:33" x14ac:dyDescent="0.3">
      <c r="A295" s="260">
        <f t="shared" ca="1" si="90"/>
        <v>-1</v>
      </c>
      <c r="B295" s="261" t="str" cm="1">
        <f t="array" ref="B295">IF(NOT(ISNA(_xlfn.XLOOKUP(I295,T11_AusBerSort,T11_AusBerSort))),"A",IF(NOT(ISNA(VLOOKUP(I295,T11_EinBerSort,T11_EinBerSort))),"E",""))</f>
        <v/>
      </c>
      <c r="C295" s="265" t="s">
        <v>191</v>
      </c>
      <c r="D295" s="262">
        <f t="shared" si="108"/>
        <v>282</v>
      </c>
      <c r="E295" s="260">
        <f t="shared" ca="1" si="109"/>
        <v>-1</v>
      </c>
      <c r="F295" s="18"/>
      <c r="G295" s="18"/>
      <c r="H295" s="18"/>
      <c r="I295" s="18"/>
      <c r="J295" s="18"/>
      <c r="K295" s="21"/>
      <c r="M295" s="222" t="str">
        <f t="shared" si="91"/>
        <v>000000</v>
      </c>
      <c r="N295" s="222">
        <f t="shared" si="92"/>
        <v>0</v>
      </c>
      <c r="O295" s="222" t="b">
        <f t="shared" si="93"/>
        <v>1</v>
      </c>
      <c r="P295" s="222" t="b">
        <f t="shared" si="94"/>
        <v>1</v>
      </c>
      <c r="Q295" s="222" t="b">
        <f t="shared" si="95"/>
        <v>1</v>
      </c>
      <c r="R295" s="222" t="b">
        <f t="shared" si="96"/>
        <v>1</v>
      </c>
      <c r="S295" s="222" t="b">
        <f t="shared" si="97"/>
        <v>1</v>
      </c>
      <c r="T295" s="222" t="b">
        <f t="shared" si="98"/>
        <v>1</v>
      </c>
      <c r="U295" s="222" t="b">
        <f t="shared" si="99"/>
        <v>0</v>
      </c>
      <c r="V295" s="167" t="e" cm="1">
        <f t="array" aca="1" ref="V295" ca="1">IFERROR(_xlfn.XLOOKUP(J295,INDIRECT(SUBSTITUTE(SUBSTITUTE(SUBSTITUTE(I295,"/","_"),"-","Y")," ","X")),INDIRECT(SUBSTITUTE(SUBSTITUTE(SUBSTITUTE(I295,"/","_"),"-","Y")," ","X"))),_xlfn.XLOOKUP(J295,INDIRECT(SUBSTITUTE(SUBSTITUTE(SUBSTITUTE(I295,"/","_"),"-","Y")," ","X")),INDIRECT(SUBSTITUTE(SUBSTITUTE(SUBSTITUTE(I295,"/","_"),"-","Y")," ","X"))))</f>
        <v>#REF!</v>
      </c>
      <c r="W295" s="222">
        <f t="shared" ca="1" si="88"/>
        <v>-1</v>
      </c>
      <c r="X295" s="167" t="e">
        <f t="shared" ca="1" si="100"/>
        <v>#REF!</v>
      </c>
      <c r="Y295" s="167" t="str">
        <f t="shared" si="101"/>
        <v/>
      </c>
      <c r="Z295" s="167" t="str">
        <f t="shared" ca="1" si="89"/>
        <v/>
      </c>
      <c r="AA295" s="167" t="str">
        <f t="shared" ca="1" si="102"/>
        <v/>
      </c>
      <c r="AB295" s="223" t="b">
        <f t="shared" si="103"/>
        <v>1</v>
      </c>
      <c r="AC295" s="223" t="b">
        <f t="shared" si="104"/>
        <v>1</v>
      </c>
      <c r="AD295" s="223" t="b">
        <f t="shared" si="105"/>
        <v>1</v>
      </c>
      <c r="AE295" s="223" t="b">
        <f t="shared" si="106"/>
        <v>1</v>
      </c>
      <c r="AF295" s="252" t="str">
        <f t="shared" ca="1" si="107"/>
        <v/>
      </c>
      <c r="AG295" s="420"/>
    </row>
    <row r="296" spans="1:33" x14ac:dyDescent="0.3">
      <c r="A296" s="260">
        <f t="shared" ca="1" si="90"/>
        <v>-1</v>
      </c>
      <c r="B296" s="261" t="str" cm="1">
        <f t="array" ref="B296">IF(NOT(ISNA(_xlfn.XLOOKUP(I296,T11_AusBerSort,T11_AusBerSort))),"A",IF(NOT(ISNA(VLOOKUP(I296,T11_EinBerSort,T11_EinBerSort))),"E",""))</f>
        <v/>
      </c>
      <c r="C296" s="265" t="s">
        <v>191</v>
      </c>
      <c r="D296" s="262">
        <f t="shared" si="108"/>
        <v>283</v>
      </c>
      <c r="E296" s="260">
        <f t="shared" ca="1" si="109"/>
        <v>-1</v>
      </c>
      <c r="F296" s="18"/>
      <c r="G296" s="18"/>
      <c r="H296" s="18"/>
      <c r="I296" s="18"/>
      <c r="J296" s="18"/>
      <c r="K296" s="21"/>
      <c r="M296" s="222" t="str">
        <f t="shared" si="91"/>
        <v>000000</v>
      </c>
      <c r="N296" s="222">
        <f t="shared" si="92"/>
        <v>0</v>
      </c>
      <c r="O296" s="222" t="b">
        <f t="shared" si="93"/>
        <v>1</v>
      </c>
      <c r="P296" s="222" t="b">
        <f t="shared" si="94"/>
        <v>1</v>
      </c>
      <c r="Q296" s="222" t="b">
        <f t="shared" si="95"/>
        <v>1</v>
      </c>
      <c r="R296" s="222" t="b">
        <f t="shared" si="96"/>
        <v>1</v>
      </c>
      <c r="S296" s="222" t="b">
        <f t="shared" si="97"/>
        <v>1</v>
      </c>
      <c r="T296" s="222" t="b">
        <f t="shared" si="98"/>
        <v>1</v>
      </c>
      <c r="U296" s="222" t="b">
        <f t="shared" si="99"/>
        <v>0</v>
      </c>
      <c r="V296" s="167" t="e" cm="1">
        <f t="array" aca="1" ref="V296" ca="1">IFERROR(_xlfn.XLOOKUP(J296,INDIRECT(SUBSTITUTE(SUBSTITUTE(SUBSTITUTE(I296,"/","_"),"-","Y")," ","X")),INDIRECT(SUBSTITUTE(SUBSTITUTE(SUBSTITUTE(I296,"/","_"),"-","Y")," ","X"))),_xlfn.XLOOKUP(J296,INDIRECT(SUBSTITUTE(SUBSTITUTE(SUBSTITUTE(I296,"/","_"),"-","Y")," ","X")),INDIRECT(SUBSTITUTE(SUBSTITUTE(SUBSTITUTE(I296,"/","_"),"-","Y")," ","X"))))</f>
        <v>#REF!</v>
      </c>
      <c r="W296" s="222">
        <f t="shared" ca="1" si="88"/>
        <v>-1</v>
      </c>
      <c r="X296" s="167" t="e">
        <f t="shared" ca="1" si="100"/>
        <v>#REF!</v>
      </c>
      <c r="Y296" s="167" t="str">
        <f t="shared" si="101"/>
        <v/>
      </c>
      <c r="Z296" s="167" t="str">
        <f t="shared" ca="1" si="89"/>
        <v/>
      </c>
      <c r="AA296" s="167" t="str">
        <f t="shared" ca="1" si="102"/>
        <v/>
      </c>
      <c r="AB296" s="223" t="b">
        <f t="shared" si="103"/>
        <v>1</v>
      </c>
      <c r="AC296" s="223" t="b">
        <f t="shared" si="104"/>
        <v>1</v>
      </c>
      <c r="AD296" s="223" t="b">
        <f t="shared" si="105"/>
        <v>1</v>
      </c>
      <c r="AE296" s="223" t="b">
        <f t="shared" si="106"/>
        <v>1</v>
      </c>
      <c r="AF296" s="252" t="str">
        <f t="shared" ca="1" si="107"/>
        <v/>
      </c>
      <c r="AG296" s="420"/>
    </row>
    <row r="297" spans="1:33" x14ac:dyDescent="0.3">
      <c r="A297" s="260">
        <f t="shared" ca="1" si="90"/>
        <v>-1</v>
      </c>
      <c r="B297" s="261" t="str" cm="1">
        <f t="array" ref="B297">IF(NOT(ISNA(_xlfn.XLOOKUP(I297,T11_AusBerSort,T11_AusBerSort))),"A",IF(NOT(ISNA(VLOOKUP(I297,T11_EinBerSort,T11_EinBerSort))),"E",""))</f>
        <v/>
      </c>
      <c r="C297" s="265" t="s">
        <v>191</v>
      </c>
      <c r="D297" s="262">
        <f t="shared" si="108"/>
        <v>284</v>
      </c>
      <c r="E297" s="260">
        <f t="shared" ca="1" si="109"/>
        <v>-1</v>
      </c>
      <c r="F297" s="18"/>
      <c r="G297" s="18"/>
      <c r="H297" s="18"/>
      <c r="I297" s="18"/>
      <c r="J297" s="18"/>
      <c r="K297" s="21"/>
      <c r="M297" s="222" t="str">
        <f t="shared" si="91"/>
        <v>000000</v>
      </c>
      <c r="N297" s="222">
        <f t="shared" si="92"/>
        <v>0</v>
      </c>
      <c r="O297" s="222" t="b">
        <f t="shared" si="93"/>
        <v>1</v>
      </c>
      <c r="P297" s="222" t="b">
        <f t="shared" si="94"/>
        <v>1</v>
      </c>
      <c r="Q297" s="222" t="b">
        <f t="shared" si="95"/>
        <v>1</v>
      </c>
      <c r="R297" s="222" t="b">
        <f t="shared" si="96"/>
        <v>1</v>
      </c>
      <c r="S297" s="222" t="b">
        <f t="shared" si="97"/>
        <v>1</v>
      </c>
      <c r="T297" s="222" t="b">
        <f t="shared" si="98"/>
        <v>1</v>
      </c>
      <c r="U297" s="222" t="b">
        <f t="shared" si="99"/>
        <v>0</v>
      </c>
      <c r="V297" s="167" t="e" cm="1">
        <f t="array" aca="1" ref="V297" ca="1">IFERROR(_xlfn.XLOOKUP(J297,INDIRECT(SUBSTITUTE(SUBSTITUTE(SUBSTITUTE(I297,"/","_"),"-","Y")," ","X")),INDIRECT(SUBSTITUTE(SUBSTITUTE(SUBSTITUTE(I297,"/","_"),"-","Y")," ","X"))),_xlfn.XLOOKUP(J297,INDIRECT(SUBSTITUTE(SUBSTITUTE(SUBSTITUTE(I297,"/","_"),"-","Y")," ","X")),INDIRECT(SUBSTITUTE(SUBSTITUTE(SUBSTITUTE(I297,"/","_"),"-","Y")," ","X"))))</f>
        <v>#REF!</v>
      </c>
      <c r="W297" s="222">
        <f t="shared" ca="1" si="88"/>
        <v>-1</v>
      </c>
      <c r="X297" s="167" t="e">
        <f t="shared" ca="1" si="100"/>
        <v>#REF!</v>
      </c>
      <c r="Y297" s="167" t="str">
        <f t="shared" si="101"/>
        <v/>
      </c>
      <c r="Z297" s="167" t="str">
        <f t="shared" ca="1" si="89"/>
        <v/>
      </c>
      <c r="AA297" s="167" t="str">
        <f t="shared" ca="1" si="102"/>
        <v/>
      </c>
      <c r="AB297" s="223" t="b">
        <f t="shared" si="103"/>
        <v>1</v>
      </c>
      <c r="AC297" s="223" t="b">
        <f t="shared" si="104"/>
        <v>1</v>
      </c>
      <c r="AD297" s="223" t="b">
        <f t="shared" si="105"/>
        <v>1</v>
      </c>
      <c r="AE297" s="223" t="b">
        <f t="shared" si="106"/>
        <v>1</v>
      </c>
      <c r="AF297" s="252" t="str">
        <f t="shared" ca="1" si="107"/>
        <v/>
      </c>
      <c r="AG297" s="420"/>
    </row>
    <row r="298" spans="1:33" x14ac:dyDescent="0.3">
      <c r="A298" s="260">
        <f t="shared" ca="1" si="90"/>
        <v>-1</v>
      </c>
      <c r="B298" s="261" t="str" cm="1">
        <f t="array" ref="B298">IF(NOT(ISNA(_xlfn.XLOOKUP(I298,T11_AusBerSort,T11_AusBerSort))),"A",IF(NOT(ISNA(VLOOKUP(I298,T11_EinBerSort,T11_EinBerSort))),"E",""))</f>
        <v/>
      </c>
      <c r="C298" s="265" t="s">
        <v>191</v>
      </c>
      <c r="D298" s="262">
        <f t="shared" si="108"/>
        <v>285</v>
      </c>
      <c r="E298" s="260">
        <f t="shared" ca="1" si="109"/>
        <v>-1</v>
      </c>
      <c r="F298" s="18"/>
      <c r="G298" s="18"/>
      <c r="H298" s="18"/>
      <c r="I298" s="18"/>
      <c r="J298" s="18"/>
      <c r="K298" s="21"/>
      <c r="M298" s="222" t="str">
        <f t="shared" si="91"/>
        <v>000000</v>
      </c>
      <c r="N298" s="222">
        <f t="shared" si="92"/>
        <v>0</v>
      </c>
      <c r="O298" s="222" t="b">
        <f t="shared" si="93"/>
        <v>1</v>
      </c>
      <c r="P298" s="222" t="b">
        <f t="shared" si="94"/>
        <v>1</v>
      </c>
      <c r="Q298" s="222" t="b">
        <f t="shared" si="95"/>
        <v>1</v>
      </c>
      <c r="R298" s="222" t="b">
        <f t="shared" si="96"/>
        <v>1</v>
      </c>
      <c r="S298" s="222" t="b">
        <f t="shared" si="97"/>
        <v>1</v>
      </c>
      <c r="T298" s="222" t="b">
        <f t="shared" si="98"/>
        <v>1</v>
      </c>
      <c r="U298" s="222" t="b">
        <f t="shared" si="99"/>
        <v>0</v>
      </c>
      <c r="V298" s="167" t="e" cm="1">
        <f t="array" aca="1" ref="V298" ca="1">IFERROR(_xlfn.XLOOKUP(J298,INDIRECT(SUBSTITUTE(SUBSTITUTE(SUBSTITUTE(I298,"/","_"),"-","Y")," ","X")),INDIRECT(SUBSTITUTE(SUBSTITUTE(SUBSTITUTE(I298,"/","_"),"-","Y")," ","X"))),_xlfn.XLOOKUP(J298,INDIRECT(SUBSTITUTE(SUBSTITUTE(SUBSTITUTE(I298,"/","_"),"-","Y")," ","X")),INDIRECT(SUBSTITUTE(SUBSTITUTE(SUBSTITUTE(I298,"/","_"),"-","Y")," ","X"))))</f>
        <v>#REF!</v>
      </c>
      <c r="W298" s="222">
        <f t="shared" ca="1" si="88"/>
        <v>-1</v>
      </c>
      <c r="X298" s="167" t="e">
        <f t="shared" ca="1" si="100"/>
        <v>#REF!</v>
      </c>
      <c r="Y298" s="167" t="str">
        <f t="shared" si="101"/>
        <v/>
      </c>
      <c r="Z298" s="167" t="str">
        <f t="shared" ca="1" si="89"/>
        <v/>
      </c>
      <c r="AA298" s="167" t="str">
        <f t="shared" ca="1" si="102"/>
        <v/>
      </c>
      <c r="AB298" s="223" t="b">
        <f t="shared" si="103"/>
        <v>1</v>
      </c>
      <c r="AC298" s="223" t="b">
        <f t="shared" si="104"/>
        <v>1</v>
      </c>
      <c r="AD298" s="223" t="b">
        <f t="shared" si="105"/>
        <v>1</v>
      </c>
      <c r="AE298" s="223" t="b">
        <f t="shared" si="106"/>
        <v>1</v>
      </c>
      <c r="AF298" s="252" t="str">
        <f t="shared" ca="1" si="107"/>
        <v/>
      </c>
      <c r="AG298" s="420"/>
    </row>
    <row r="299" spans="1:33" x14ac:dyDescent="0.3">
      <c r="A299" s="260">
        <f t="shared" ca="1" si="90"/>
        <v>-1</v>
      </c>
      <c r="B299" s="261" t="str" cm="1">
        <f t="array" ref="B299">IF(NOT(ISNA(_xlfn.XLOOKUP(I299,T11_AusBerSort,T11_AusBerSort))),"A",IF(NOT(ISNA(VLOOKUP(I299,T11_EinBerSort,T11_EinBerSort))),"E",""))</f>
        <v/>
      </c>
      <c r="C299" s="265" t="s">
        <v>191</v>
      </c>
      <c r="D299" s="262">
        <f t="shared" si="108"/>
        <v>286</v>
      </c>
      <c r="E299" s="260">
        <f t="shared" ca="1" si="109"/>
        <v>-1</v>
      </c>
      <c r="F299" s="18"/>
      <c r="G299" s="18"/>
      <c r="H299" s="18"/>
      <c r="I299" s="18"/>
      <c r="J299" s="18"/>
      <c r="K299" s="21"/>
      <c r="M299" s="222" t="str">
        <f t="shared" si="91"/>
        <v>000000</v>
      </c>
      <c r="N299" s="222">
        <f t="shared" si="92"/>
        <v>0</v>
      </c>
      <c r="O299" s="222" t="b">
        <f t="shared" si="93"/>
        <v>1</v>
      </c>
      <c r="P299" s="222" t="b">
        <f t="shared" si="94"/>
        <v>1</v>
      </c>
      <c r="Q299" s="222" t="b">
        <f t="shared" si="95"/>
        <v>1</v>
      </c>
      <c r="R299" s="222" t="b">
        <f t="shared" si="96"/>
        <v>1</v>
      </c>
      <c r="S299" s="222" t="b">
        <f t="shared" si="97"/>
        <v>1</v>
      </c>
      <c r="T299" s="222" t="b">
        <f t="shared" si="98"/>
        <v>1</v>
      </c>
      <c r="U299" s="222" t="b">
        <f t="shared" si="99"/>
        <v>0</v>
      </c>
      <c r="V299" s="167" t="e" cm="1">
        <f t="array" aca="1" ref="V299" ca="1">IFERROR(_xlfn.XLOOKUP(J299,INDIRECT(SUBSTITUTE(SUBSTITUTE(SUBSTITUTE(I299,"/","_"),"-","Y")," ","X")),INDIRECT(SUBSTITUTE(SUBSTITUTE(SUBSTITUTE(I299,"/","_"),"-","Y")," ","X"))),_xlfn.XLOOKUP(J299,INDIRECT(SUBSTITUTE(SUBSTITUTE(SUBSTITUTE(I299,"/","_"),"-","Y")," ","X")),INDIRECT(SUBSTITUTE(SUBSTITUTE(SUBSTITUTE(I299,"/","_"),"-","Y")," ","X"))))</f>
        <v>#REF!</v>
      </c>
      <c r="W299" s="222">
        <f t="shared" ca="1" si="88"/>
        <v>-1</v>
      </c>
      <c r="X299" s="167" t="e">
        <f t="shared" ca="1" si="100"/>
        <v>#REF!</v>
      </c>
      <c r="Y299" s="167" t="str">
        <f t="shared" si="101"/>
        <v/>
      </c>
      <c r="Z299" s="167" t="str">
        <f t="shared" ca="1" si="89"/>
        <v/>
      </c>
      <c r="AA299" s="167" t="str">
        <f t="shared" ca="1" si="102"/>
        <v/>
      </c>
      <c r="AB299" s="223" t="b">
        <f t="shared" si="103"/>
        <v>1</v>
      </c>
      <c r="AC299" s="223" t="b">
        <f t="shared" si="104"/>
        <v>1</v>
      </c>
      <c r="AD299" s="223" t="b">
        <f t="shared" si="105"/>
        <v>1</v>
      </c>
      <c r="AE299" s="223" t="b">
        <f t="shared" si="106"/>
        <v>1</v>
      </c>
      <c r="AF299" s="252" t="str">
        <f t="shared" ca="1" si="107"/>
        <v/>
      </c>
      <c r="AG299" s="420"/>
    </row>
    <row r="300" spans="1:33" x14ac:dyDescent="0.3">
      <c r="A300" s="260">
        <f t="shared" ca="1" si="90"/>
        <v>-1</v>
      </c>
      <c r="B300" s="261" t="str" cm="1">
        <f t="array" ref="B300">IF(NOT(ISNA(_xlfn.XLOOKUP(I300,T11_AusBerSort,T11_AusBerSort))),"A",IF(NOT(ISNA(VLOOKUP(I300,T11_EinBerSort,T11_EinBerSort))),"E",""))</f>
        <v/>
      </c>
      <c r="C300" s="265" t="s">
        <v>191</v>
      </c>
      <c r="D300" s="262">
        <f t="shared" si="108"/>
        <v>287</v>
      </c>
      <c r="E300" s="260">
        <f t="shared" ca="1" si="109"/>
        <v>-1</v>
      </c>
      <c r="F300" s="18"/>
      <c r="G300" s="18"/>
      <c r="H300" s="18"/>
      <c r="I300" s="18"/>
      <c r="J300" s="18"/>
      <c r="K300" s="21"/>
      <c r="M300" s="222" t="str">
        <f t="shared" si="91"/>
        <v>000000</v>
      </c>
      <c r="N300" s="222">
        <f t="shared" si="92"/>
        <v>0</v>
      </c>
      <c r="O300" s="222" t="b">
        <f t="shared" si="93"/>
        <v>1</v>
      </c>
      <c r="P300" s="222" t="b">
        <f t="shared" si="94"/>
        <v>1</v>
      </c>
      <c r="Q300" s="222" t="b">
        <f t="shared" si="95"/>
        <v>1</v>
      </c>
      <c r="R300" s="222" t="b">
        <f t="shared" si="96"/>
        <v>1</v>
      </c>
      <c r="S300" s="222" t="b">
        <f t="shared" si="97"/>
        <v>1</v>
      </c>
      <c r="T300" s="222" t="b">
        <f t="shared" si="98"/>
        <v>1</v>
      </c>
      <c r="U300" s="222" t="b">
        <f t="shared" si="99"/>
        <v>0</v>
      </c>
      <c r="V300" s="167" t="e" cm="1">
        <f t="array" aca="1" ref="V300" ca="1">IFERROR(_xlfn.XLOOKUP(J300,INDIRECT(SUBSTITUTE(SUBSTITUTE(SUBSTITUTE(I300,"/","_"),"-","Y")," ","X")),INDIRECT(SUBSTITUTE(SUBSTITUTE(SUBSTITUTE(I300,"/","_"),"-","Y")," ","X"))),_xlfn.XLOOKUP(J300,INDIRECT(SUBSTITUTE(SUBSTITUTE(SUBSTITUTE(I300,"/","_"),"-","Y")," ","X")),INDIRECT(SUBSTITUTE(SUBSTITUTE(SUBSTITUTE(I300,"/","_"),"-","Y")," ","X"))))</f>
        <v>#REF!</v>
      </c>
      <c r="W300" s="222">
        <f t="shared" ca="1" si="88"/>
        <v>-1</v>
      </c>
      <c r="X300" s="167" t="e">
        <f t="shared" ca="1" si="100"/>
        <v>#REF!</v>
      </c>
      <c r="Y300" s="167" t="str">
        <f t="shared" si="101"/>
        <v/>
      </c>
      <c r="Z300" s="167" t="str">
        <f t="shared" ca="1" si="89"/>
        <v/>
      </c>
      <c r="AA300" s="167" t="str">
        <f t="shared" ca="1" si="102"/>
        <v/>
      </c>
      <c r="AB300" s="223" t="b">
        <f t="shared" si="103"/>
        <v>1</v>
      </c>
      <c r="AC300" s="223" t="b">
        <f t="shared" si="104"/>
        <v>1</v>
      </c>
      <c r="AD300" s="223" t="b">
        <f t="shared" si="105"/>
        <v>1</v>
      </c>
      <c r="AE300" s="223" t="b">
        <f t="shared" si="106"/>
        <v>1</v>
      </c>
      <c r="AF300" s="252" t="str">
        <f t="shared" ca="1" si="107"/>
        <v/>
      </c>
      <c r="AG300" s="420"/>
    </row>
    <row r="301" spans="1:33" x14ac:dyDescent="0.3">
      <c r="A301" s="260">
        <f t="shared" ca="1" si="90"/>
        <v>-1</v>
      </c>
      <c r="B301" s="261" t="str" cm="1">
        <f t="array" ref="B301">IF(NOT(ISNA(_xlfn.XLOOKUP(I301,T11_AusBerSort,T11_AusBerSort))),"A",IF(NOT(ISNA(VLOOKUP(I301,T11_EinBerSort,T11_EinBerSort))),"E",""))</f>
        <v/>
      </c>
      <c r="C301" s="265" t="s">
        <v>191</v>
      </c>
      <c r="D301" s="262">
        <f t="shared" si="108"/>
        <v>288</v>
      </c>
      <c r="E301" s="260">
        <f t="shared" ca="1" si="109"/>
        <v>-1</v>
      </c>
      <c r="F301" s="18"/>
      <c r="G301" s="18"/>
      <c r="H301" s="18"/>
      <c r="I301" s="18"/>
      <c r="J301" s="18"/>
      <c r="K301" s="21"/>
      <c r="M301" s="222" t="str">
        <f t="shared" si="91"/>
        <v>000000</v>
      </c>
      <c r="N301" s="222">
        <f t="shared" si="92"/>
        <v>0</v>
      </c>
      <c r="O301" s="222" t="b">
        <f t="shared" si="93"/>
        <v>1</v>
      </c>
      <c r="P301" s="222" t="b">
        <f t="shared" si="94"/>
        <v>1</v>
      </c>
      <c r="Q301" s="222" t="b">
        <f t="shared" si="95"/>
        <v>1</v>
      </c>
      <c r="R301" s="222" t="b">
        <f t="shared" si="96"/>
        <v>1</v>
      </c>
      <c r="S301" s="222" t="b">
        <f t="shared" si="97"/>
        <v>1</v>
      </c>
      <c r="T301" s="222" t="b">
        <f t="shared" si="98"/>
        <v>1</v>
      </c>
      <c r="U301" s="222" t="b">
        <f t="shared" si="99"/>
        <v>0</v>
      </c>
      <c r="V301" s="167" t="e" cm="1">
        <f t="array" aca="1" ref="V301" ca="1">IFERROR(_xlfn.XLOOKUP(J301,INDIRECT(SUBSTITUTE(SUBSTITUTE(SUBSTITUTE(I301,"/","_"),"-","Y")," ","X")),INDIRECT(SUBSTITUTE(SUBSTITUTE(SUBSTITUTE(I301,"/","_"),"-","Y")," ","X"))),_xlfn.XLOOKUP(J301,INDIRECT(SUBSTITUTE(SUBSTITUTE(SUBSTITUTE(I301,"/","_"),"-","Y")," ","X")),INDIRECT(SUBSTITUTE(SUBSTITUTE(SUBSTITUTE(I301,"/","_"),"-","Y")," ","X"))))</f>
        <v>#REF!</v>
      </c>
      <c r="W301" s="222">
        <f t="shared" ca="1" si="88"/>
        <v>-1</v>
      </c>
      <c r="X301" s="167" t="e">
        <f t="shared" ca="1" si="100"/>
        <v>#REF!</v>
      </c>
      <c r="Y301" s="167" t="str">
        <f t="shared" si="101"/>
        <v/>
      </c>
      <c r="Z301" s="167" t="str">
        <f t="shared" ca="1" si="89"/>
        <v/>
      </c>
      <c r="AA301" s="167" t="str">
        <f t="shared" ca="1" si="102"/>
        <v/>
      </c>
      <c r="AB301" s="223" t="b">
        <f t="shared" si="103"/>
        <v>1</v>
      </c>
      <c r="AC301" s="223" t="b">
        <f t="shared" si="104"/>
        <v>1</v>
      </c>
      <c r="AD301" s="223" t="b">
        <f t="shared" si="105"/>
        <v>1</v>
      </c>
      <c r="AE301" s="223" t="b">
        <f t="shared" si="106"/>
        <v>1</v>
      </c>
      <c r="AF301" s="252" t="str">
        <f t="shared" ca="1" si="107"/>
        <v/>
      </c>
      <c r="AG301" s="420"/>
    </row>
    <row r="302" spans="1:33" x14ac:dyDescent="0.3">
      <c r="A302" s="260">
        <f t="shared" ca="1" si="90"/>
        <v>-1</v>
      </c>
      <c r="B302" s="261" t="str" cm="1">
        <f t="array" ref="B302">IF(NOT(ISNA(_xlfn.XLOOKUP(I302,T11_AusBerSort,T11_AusBerSort))),"A",IF(NOT(ISNA(VLOOKUP(I302,T11_EinBerSort,T11_EinBerSort))),"E",""))</f>
        <v/>
      </c>
      <c r="C302" s="265" t="s">
        <v>191</v>
      </c>
      <c r="D302" s="262">
        <f t="shared" si="108"/>
        <v>289</v>
      </c>
      <c r="E302" s="260">
        <f t="shared" ca="1" si="109"/>
        <v>-1</v>
      </c>
      <c r="F302" s="18"/>
      <c r="G302" s="18"/>
      <c r="H302" s="18"/>
      <c r="I302" s="18"/>
      <c r="J302" s="18"/>
      <c r="K302" s="20"/>
      <c r="M302" s="222" t="str">
        <f t="shared" si="91"/>
        <v>000000</v>
      </c>
      <c r="N302" s="222">
        <f t="shared" si="92"/>
        <v>0</v>
      </c>
      <c r="O302" s="222" t="b">
        <f t="shared" si="93"/>
        <v>1</v>
      </c>
      <c r="P302" s="222" t="b">
        <f t="shared" si="94"/>
        <v>1</v>
      </c>
      <c r="Q302" s="222" t="b">
        <f t="shared" si="95"/>
        <v>1</v>
      </c>
      <c r="R302" s="222" t="b">
        <f t="shared" si="96"/>
        <v>1</v>
      </c>
      <c r="S302" s="222" t="b">
        <f t="shared" si="97"/>
        <v>1</v>
      </c>
      <c r="T302" s="222" t="b">
        <f t="shared" si="98"/>
        <v>1</v>
      </c>
      <c r="U302" s="222" t="b">
        <f t="shared" si="99"/>
        <v>0</v>
      </c>
      <c r="V302" s="167" t="e" cm="1">
        <f t="array" aca="1" ref="V302" ca="1">IFERROR(_xlfn.XLOOKUP(J302,INDIRECT(SUBSTITUTE(SUBSTITUTE(SUBSTITUTE(I302,"/","_"),"-","Y")," ","X")),INDIRECT(SUBSTITUTE(SUBSTITUTE(SUBSTITUTE(I302,"/","_"),"-","Y")," ","X"))),_xlfn.XLOOKUP(J302,INDIRECT(SUBSTITUTE(SUBSTITUTE(SUBSTITUTE(I302,"/","_"),"-","Y")," ","X")),INDIRECT(SUBSTITUTE(SUBSTITUTE(SUBSTITUTE(I302,"/","_"),"-","Y")," ","X"))))</f>
        <v>#REF!</v>
      </c>
      <c r="W302" s="222">
        <f t="shared" ca="1" si="88"/>
        <v>-1</v>
      </c>
      <c r="X302" s="167" t="e">
        <f t="shared" ca="1" si="100"/>
        <v>#REF!</v>
      </c>
      <c r="Y302" s="167" t="str">
        <f t="shared" si="101"/>
        <v/>
      </c>
      <c r="Z302" s="167" t="str">
        <f t="shared" ca="1" si="89"/>
        <v/>
      </c>
      <c r="AA302" s="167" t="str">
        <f t="shared" ca="1" si="102"/>
        <v/>
      </c>
      <c r="AB302" s="223" t="b">
        <f t="shared" si="103"/>
        <v>1</v>
      </c>
      <c r="AC302" s="223" t="b">
        <f t="shared" si="104"/>
        <v>1</v>
      </c>
      <c r="AD302" s="223" t="b">
        <f t="shared" si="105"/>
        <v>1</v>
      </c>
      <c r="AE302" s="223" t="b">
        <f t="shared" si="106"/>
        <v>1</v>
      </c>
      <c r="AF302" s="252" t="str">
        <f t="shared" ca="1" si="107"/>
        <v/>
      </c>
      <c r="AG302" s="420"/>
    </row>
    <row r="303" spans="1:33" x14ac:dyDescent="0.3">
      <c r="A303" s="260">
        <f t="shared" ca="1" si="90"/>
        <v>-1</v>
      </c>
      <c r="B303" s="261" t="str" cm="1">
        <f t="array" ref="B303">IF(NOT(ISNA(_xlfn.XLOOKUP(I303,T11_AusBerSort,T11_AusBerSort))),"A",IF(NOT(ISNA(VLOOKUP(I303,T11_EinBerSort,T11_EinBerSort))),"E",""))</f>
        <v/>
      </c>
      <c r="C303" s="265" t="s">
        <v>191</v>
      </c>
      <c r="D303" s="262">
        <f t="shared" si="108"/>
        <v>290</v>
      </c>
      <c r="E303" s="260">
        <f t="shared" ca="1" si="109"/>
        <v>-1</v>
      </c>
      <c r="F303" s="18"/>
      <c r="G303" s="18"/>
      <c r="H303" s="18"/>
      <c r="I303" s="18"/>
      <c r="J303" s="18"/>
      <c r="K303" s="21"/>
      <c r="M303" s="222" t="str">
        <f t="shared" si="91"/>
        <v>000000</v>
      </c>
      <c r="N303" s="222">
        <f t="shared" si="92"/>
        <v>0</v>
      </c>
      <c r="O303" s="222" t="b">
        <f t="shared" si="93"/>
        <v>1</v>
      </c>
      <c r="P303" s="222" t="b">
        <f t="shared" si="94"/>
        <v>1</v>
      </c>
      <c r="Q303" s="222" t="b">
        <f t="shared" si="95"/>
        <v>1</v>
      </c>
      <c r="R303" s="222" t="b">
        <f t="shared" si="96"/>
        <v>1</v>
      </c>
      <c r="S303" s="222" t="b">
        <f t="shared" si="97"/>
        <v>1</v>
      </c>
      <c r="T303" s="222" t="b">
        <f t="shared" si="98"/>
        <v>1</v>
      </c>
      <c r="U303" s="222" t="b">
        <f t="shared" si="99"/>
        <v>0</v>
      </c>
      <c r="V303" s="167" t="e" cm="1">
        <f t="array" aca="1" ref="V303" ca="1">IFERROR(_xlfn.XLOOKUP(J303,INDIRECT(SUBSTITUTE(SUBSTITUTE(SUBSTITUTE(I303,"/","_"),"-","Y")," ","X")),INDIRECT(SUBSTITUTE(SUBSTITUTE(SUBSTITUTE(I303,"/","_"),"-","Y")," ","X"))),_xlfn.XLOOKUP(J303,INDIRECT(SUBSTITUTE(SUBSTITUTE(SUBSTITUTE(I303,"/","_"),"-","Y")," ","X")),INDIRECT(SUBSTITUTE(SUBSTITUTE(SUBSTITUTE(I303,"/","_"),"-","Y")," ","X"))))</f>
        <v>#REF!</v>
      </c>
      <c r="W303" s="222">
        <f t="shared" ca="1" si="88"/>
        <v>-1</v>
      </c>
      <c r="X303" s="167" t="e">
        <f t="shared" ca="1" si="100"/>
        <v>#REF!</v>
      </c>
      <c r="Y303" s="167" t="str">
        <f t="shared" si="101"/>
        <v/>
      </c>
      <c r="Z303" s="167" t="str">
        <f t="shared" ca="1" si="89"/>
        <v/>
      </c>
      <c r="AA303" s="167" t="str">
        <f t="shared" ca="1" si="102"/>
        <v/>
      </c>
      <c r="AB303" s="223" t="b">
        <f t="shared" si="103"/>
        <v>1</v>
      </c>
      <c r="AC303" s="223" t="b">
        <f t="shared" si="104"/>
        <v>1</v>
      </c>
      <c r="AD303" s="223" t="b">
        <f t="shared" si="105"/>
        <v>1</v>
      </c>
      <c r="AE303" s="223" t="b">
        <f t="shared" si="106"/>
        <v>1</v>
      </c>
      <c r="AF303" s="252" t="str">
        <f t="shared" ca="1" si="107"/>
        <v/>
      </c>
      <c r="AG303" s="420"/>
    </row>
    <row r="304" spans="1:33" x14ac:dyDescent="0.3">
      <c r="A304" s="260">
        <f t="shared" ca="1" si="90"/>
        <v>-1</v>
      </c>
      <c r="B304" s="261" t="str" cm="1">
        <f t="array" ref="B304">IF(NOT(ISNA(_xlfn.XLOOKUP(I304,T11_AusBerSort,T11_AusBerSort))),"A",IF(NOT(ISNA(VLOOKUP(I304,T11_EinBerSort,T11_EinBerSort))),"E",""))</f>
        <v/>
      </c>
      <c r="C304" s="265" t="s">
        <v>191</v>
      </c>
      <c r="D304" s="262">
        <f t="shared" si="108"/>
        <v>291</v>
      </c>
      <c r="E304" s="260">
        <f t="shared" ca="1" si="109"/>
        <v>-1</v>
      </c>
      <c r="F304" s="18"/>
      <c r="G304" s="18"/>
      <c r="H304" s="18"/>
      <c r="I304" s="18"/>
      <c r="J304" s="18"/>
      <c r="K304" s="21"/>
      <c r="M304" s="222" t="str">
        <f t="shared" si="91"/>
        <v>000000</v>
      </c>
      <c r="N304" s="222">
        <f t="shared" si="92"/>
        <v>0</v>
      </c>
      <c r="O304" s="222" t="b">
        <f t="shared" si="93"/>
        <v>1</v>
      </c>
      <c r="P304" s="222" t="b">
        <f t="shared" si="94"/>
        <v>1</v>
      </c>
      <c r="Q304" s="222" t="b">
        <f t="shared" si="95"/>
        <v>1</v>
      </c>
      <c r="R304" s="222" t="b">
        <f t="shared" si="96"/>
        <v>1</v>
      </c>
      <c r="S304" s="222" t="b">
        <f t="shared" si="97"/>
        <v>1</v>
      </c>
      <c r="T304" s="222" t="b">
        <f t="shared" si="98"/>
        <v>1</v>
      </c>
      <c r="U304" s="222" t="b">
        <f t="shared" si="99"/>
        <v>0</v>
      </c>
      <c r="V304" s="167" t="e" cm="1">
        <f t="array" aca="1" ref="V304" ca="1">IFERROR(_xlfn.XLOOKUP(J304,INDIRECT(SUBSTITUTE(SUBSTITUTE(SUBSTITUTE(I304,"/","_"),"-","Y")," ","X")),INDIRECT(SUBSTITUTE(SUBSTITUTE(SUBSTITUTE(I304,"/","_"),"-","Y")," ","X"))),_xlfn.XLOOKUP(J304,INDIRECT(SUBSTITUTE(SUBSTITUTE(SUBSTITUTE(I304,"/","_"),"-","Y")," ","X")),INDIRECT(SUBSTITUTE(SUBSTITUTE(SUBSTITUTE(I304,"/","_"),"-","Y")," ","X"))))</f>
        <v>#REF!</v>
      </c>
      <c r="W304" s="222">
        <f t="shared" ca="1" si="88"/>
        <v>-1</v>
      </c>
      <c r="X304" s="167" t="e">
        <f t="shared" ca="1" si="100"/>
        <v>#REF!</v>
      </c>
      <c r="Y304" s="167" t="str">
        <f t="shared" si="101"/>
        <v/>
      </c>
      <c r="Z304" s="167" t="str">
        <f t="shared" ca="1" si="89"/>
        <v/>
      </c>
      <c r="AA304" s="167" t="str">
        <f t="shared" ca="1" si="102"/>
        <v/>
      </c>
      <c r="AB304" s="223" t="b">
        <f t="shared" si="103"/>
        <v>1</v>
      </c>
      <c r="AC304" s="223" t="b">
        <f t="shared" si="104"/>
        <v>1</v>
      </c>
      <c r="AD304" s="223" t="b">
        <f t="shared" si="105"/>
        <v>1</v>
      </c>
      <c r="AE304" s="223" t="b">
        <f t="shared" si="106"/>
        <v>1</v>
      </c>
      <c r="AF304" s="252" t="str">
        <f t="shared" ca="1" si="107"/>
        <v/>
      </c>
      <c r="AG304" s="420"/>
    </row>
    <row r="305" spans="1:33" x14ac:dyDescent="0.3">
      <c r="A305" s="260">
        <f t="shared" ca="1" si="90"/>
        <v>-1</v>
      </c>
      <c r="B305" s="261" t="str" cm="1">
        <f t="array" ref="B305">IF(NOT(ISNA(_xlfn.XLOOKUP(I305,T11_AusBerSort,T11_AusBerSort))),"A",IF(NOT(ISNA(VLOOKUP(I305,T11_EinBerSort,T11_EinBerSort))),"E",""))</f>
        <v/>
      </c>
      <c r="C305" s="265" t="s">
        <v>191</v>
      </c>
      <c r="D305" s="262">
        <f t="shared" si="108"/>
        <v>292</v>
      </c>
      <c r="E305" s="260">
        <f t="shared" ca="1" si="109"/>
        <v>-1</v>
      </c>
      <c r="F305" s="18"/>
      <c r="G305" s="18"/>
      <c r="H305" s="18"/>
      <c r="I305" s="18"/>
      <c r="J305" s="18"/>
      <c r="K305" s="21"/>
      <c r="M305" s="222" t="str">
        <f t="shared" si="91"/>
        <v>000000</v>
      </c>
      <c r="N305" s="222">
        <f t="shared" si="92"/>
        <v>0</v>
      </c>
      <c r="O305" s="222" t="b">
        <f t="shared" si="93"/>
        <v>1</v>
      </c>
      <c r="P305" s="222" t="b">
        <f t="shared" si="94"/>
        <v>1</v>
      </c>
      <c r="Q305" s="222" t="b">
        <f t="shared" si="95"/>
        <v>1</v>
      </c>
      <c r="R305" s="222" t="b">
        <f t="shared" si="96"/>
        <v>1</v>
      </c>
      <c r="S305" s="222" t="b">
        <f t="shared" si="97"/>
        <v>1</v>
      </c>
      <c r="T305" s="222" t="b">
        <f t="shared" si="98"/>
        <v>1</v>
      </c>
      <c r="U305" s="222" t="b">
        <f t="shared" si="99"/>
        <v>0</v>
      </c>
      <c r="V305" s="167" t="e" cm="1">
        <f t="array" aca="1" ref="V305" ca="1">IFERROR(_xlfn.XLOOKUP(J305,INDIRECT(SUBSTITUTE(SUBSTITUTE(SUBSTITUTE(I305,"/","_"),"-","Y")," ","X")),INDIRECT(SUBSTITUTE(SUBSTITUTE(SUBSTITUTE(I305,"/","_"),"-","Y")," ","X"))),_xlfn.XLOOKUP(J305,INDIRECT(SUBSTITUTE(SUBSTITUTE(SUBSTITUTE(I305,"/","_"),"-","Y")," ","X")),INDIRECT(SUBSTITUTE(SUBSTITUTE(SUBSTITUTE(I305,"/","_"),"-","Y")," ","X"))))</f>
        <v>#REF!</v>
      </c>
      <c r="W305" s="222">
        <f t="shared" ca="1" si="88"/>
        <v>-1</v>
      </c>
      <c r="X305" s="167" t="e">
        <f t="shared" ca="1" si="100"/>
        <v>#REF!</v>
      </c>
      <c r="Y305" s="167" t="str">
        <f t="shared" si="101"/>
        <v/>
      </c>
      <c r="Z305" s="167" t="str">
        <f t="shared" ca="1" si="89"/>
        <v/>
      </c>
      <c r="AA305" s="167" t="str">
        <f t="shared" ca="1" si="102"/>
        <v/>
      </c>
      <c r="AB305" s="223" t="b">
        <f t="shared" si="103"/>
        <v>1</v>
      </c>
      <c r="AC305" s="223" t="b">
        <f t="shared" si="104"/>
        <v>1</v>
      </c>
      <c r="AD305" s="223" t="b">
        <f t="shared" si="105"/>
        <v>1</v>
      </c>
      <c r="AE305" s="223" t="b">
        <f t="shared" si="106"/>
        <v>1</v>
      </c>
      <c r="AF305" s="252" t="str">
        <f t="shared" ca="1" si="107"/>
        <v/>
      </c>
      <c r="AG305" s="420"/>
    </row>
    <row r="306" spans="1:33" x14ac:dyDescent="0.3">
      <c r="A306" s="260">
        <f t="shared" ca="1" si="90"/>
        <v>-1</v>
      </c>
      <c r="B306" s="261" t="str" cm="1">
        <f t="array" ref="B306">IF(NOT(ISNA(_xlfn.XLOOKUP(I306,T11_AusBerSort,T11_AusBerSort))),"A",IF(NOT(ISNA(VLOOKUP(I306,T11_EinBerSort,T11_EinBerSort))),"E",""))</f>
        <v/>
      </c>
      <c r="C306" s="265" t="s">
        <v>191</v>
      </c>
      <c r="D306" s="262">
        <f t="shared" si="108"/>
        <v>293</v>
      </c>
      <c r="E306" s="260">
        <f t="shared" ca="1" si="109"/>
        <v>-1</v>
      </c>
      <c r="F306" s="18"/>
      <c r="G306" s="18"/>
      <c r="H306" s="18"/>
      <c r="I306" s="18"/>
      <c r="J306" s="18"/>
      <c r="K306" s="21"/>
      <c r="M306" s="222" t="str">
        <f t="shared" si="91"/>
        <v>000000</v>
      </c>
      <c r="N306" s="222">
        <f t="shared" si="92"/>
        <v>0</v>
      </c>
      <c r="O306" s="222" t="b">
        <f t="shared" si="93"/>
        <v>1</v>
      </c>
      <c r="P306" s="222" t="b">
        <f t="shared" si="94"/>
        <v>1</v>
      </c>
      <c r="Q306" s="222" t="b">
        <f t="shared" si="95"/>
        <v>1</v>
      </c>
      <c r="R306" s="222" t="b">
        <f t="shared" si="96"/>
        <v>1</v>
      </c>
      <c r="S306" s="222" t="b">
        <f t="shared" si="97"/>
        <v>1</v>
      </c>
      <c r="T306" s="222" t="b">
        <f t="shared" si="98"/>
        <v>1</v>
      </c>
      <c r="U306" s="222" t="b">
        <f t="shared" si="99"/>
        <v>0</v>
      </c>
      <c r="V306" s="167" t="e" cm="1">
        <f t="array" aca="1" ref="V306" ca="1">IFERROR(_xlfn.XLOOKUP(J306,INDIRECT(SUBSTITUTE(SUBSTITUTE(SUBSTITUTE(I306,"/","_"),"-","Y")," ","X")),INDIRECT(SUBSTITUTE(SUBSTITUTE(SUBSTITUTE(I306,"/","_"),"-","Y")," ","X"))),_xlfn.XLOOKUP(J306,INDIRECT(SUBSTITUTE(SUBSTITUTE(SUBSTITUTE(I306,"/","_"),"-","Y")," ","X")),INDIRECT(SUBSTITUTE(SUBSTITUTE(SUBSTITUTE(I306,"/","_"),"-","Y")," ","X"))))</f>
        <v>#REF!</v>
      </c>
      <c r="W306" s="222">
        <f t="shared" ca="1" si="88"/>
        <v>-1</v>
      </c>
      <c r="X306" s="167" t="e">
        <f t="shared" ca="1" si="100"/>
        <v>#REF!</v>
      </c>
      <c r="Y306" s="167" t="str">
        <f t="shared" si="101"/>
        <v/>
      </c>
      <c r="Z306" s="167" t="str">
        <f t="shared" ca="1" si="89"/>
        <v/>
      </c>
      <c r="AA306" s="167" t="str">
        <f t="shared" ca="1" si="102"/>
        <v/>
      </c>
      <c r="AB306" s="223" t="b">
        <f t="shared" si="103"/>
        <v>1</v>
      </c>
      <c r="AC306" s="223" t="b">
        <f t="shared" si="104"/>
        <v>1</v>
      </c>
      <c r="AD306" s="223" t="b">
        <f t="shared" si="105"/>
        <v>1</v>
      </c>
      <c r="AE306" s="223" t="b">
        <f t="shared" si="106"/>
        <v>1</v>
      </c>
      <c r="AF306" s="252" t="str">
        <f t="shared" ca="1" si="107"/>
        <v/>
      </c>
      <c r="AG306" s="420"/>
    </row>
    <row r="307" spans="1:33" x14ac:dyDescent="0.3">
      <c r="A307" s="260">
        <f t="shared" ca="1" si="90"/>
        <v>-1</v>
      </c>
      <c r="B307" s="261" t="str" cm="1">
        <f t="array" ref="B307">IF(NOT(ISNA(_xlfn.XLOOKUP(I307,T11_AusBerSort,T11_AusBerSort))),"A",IF(NOT(ISNA(VLOOKUP(I307,T11_EinBerSort,T11_EinBerSort))),"E",""))</f>
        <v/>
      </c>
      <c r="C307" s="265" t="s">
        <v>191</v>
      </c>
      <c r="D307" s="262">
        <f t="shared" si="108"/>
        <v>294</v>
      </c>
      <c r="E307" s="260">
        <f t="shared" ca="1" si="109"/>
        <v>-1</v>
      </c>
      <c r="F307" s="18"/>
      <c r="G307" s="18"/>
      <c r="H307" s="18"/>
      <c r="I307" s="18"/>
      <c r="J307" s="18"/>
      <c r="K307" s="21"/>
      <c r="M307" s="222" t="str">
        <f t="shared" si="91"/>
        <v>000000</v>
      </c>
      <c r="N307" s="222">
        <f t="shared" si="92"/>
        <v>0</v>
      </c>
      <c r="O307" s="222" t="b">
        <f t="shared" si="93"/>
        <v>1</v>
      </c>
      <c r="P307" s="222" t="b">
        <f t="shared" si="94"/>
        <v>1</v>
      </c>
      <c r="Q307" s="222" t="b">
        <f t="shared" si="95"/>
        <v>1</v>
      </c>
      <c r="R307" s="222" t="b">
        <f t="shared" si="96"/>
        <v>1</v>
      </c>
      <c r="S307" s="222" t="b">
        <f t="shared" si="97"/>
        <v>1</v>
      </c>
      <c r="T307" s="222" t="b">
        <f t="shared" si="98"/>
        <v>1</v>
      </c>
      <c r="U307" s="222" t="b">
        <f t="shared" si="99"/>
        <v>0</v>
      </c>
      <c r="V307" s="167" t="e" cm="1">
        <f t="array" aca="1" ref="V307" ca="1">IFERROR(_xlfn.XLOOKUP(J307,INDIRECT(SUBSTITUTE(SUBSTITUTE(SUBSTITUTE(I307,"/","_"),"-","Y")," ","X")),INDIRECT(SUBSTITUTE(SUBSTITUTE(SUBSTITUTE(I307,"/","_"),"-","Y")," ","X"))),_xlfn.XLOOKUP(J307,INDIRECT(SUBSTITUTE(SUBSTITUTE(SUBSTITUTE(I307,"/","_"),"-","Y")," ","X")),INDIRECT(SUBSTITUTE(SUBSTITUTE(SUBSTITUTE(I307,"/","_"),"-","Y")," ","X"))))</f>
        <v>#REF!</v>
      </c>
      <c r="W307" s="222">
        <f t="shared" ca="1" si="88"/>
        <v>-1</v>
      </c>
      <c r="X307" s="167" t="e">
        <f t="shared" ca="1" si="100"/>
        <v>#REF!</v>
      </c>
      <c r="Y307" s="167" t="str">
        <f t="shared" si="101"/>
        <v/>
      </c>
      <c r="Z307" s="167" t="str">
        <f t="shared" ca="1" si="89"/>
        <v/>
      </c>
      <c r="AA307" s="167" t="str">
        <f t="shared" ca="1" si="102"/>
        <v/>
      </c>
      <c r="AB307" s="223" t="b">
        <f t="shared" si="103"/>
        <v>1</v>
      </c>
      <c r="AC307" s="223" t="b">
        <f t="shared" si="104"/>
        <v>1</v>
      </c>
      <c r="AD307" s="223" t="b">
        <f t="shared" si="105"/>
        <v>1</v>
      </c>
      <c r="AE307" s="223" t="b">
        <f t="shared" si="106"/>
        <v>1</v>
      </c>
      <c r="AF307" s="252" t="str">
        <f t="shared" ca="1" si="107"/>
        <v/>
      </c>
      <c r="AG307" s="420"/>
    </row>
    <row r="308" spans="1:33" x14ac:dyDescent="0.3">
      <c r="A308" s="260">
        <f t="shared" ca="1" si="90"/>
        <v>-1</v>
      </c>
      <c r="B308" s="261" t="str" cm="1">
        <f t="array" ref="B308">IF(NOT(ISNA(_xlfn.XLOOKUP(I308,T11_AusBerSort,T11_AusBerSort))),"A",IF(NOT(ISNA(VLOOKUP(I308,T11_EinBerSort,T11_EinBerSort))),"E",""))</f>
        <v/>
      </c>
      <c r="C308" s="265" t="s">
        <v>191</v>
      </c>
      <c r="D308" s="262">
        <f t="shared" si="108"/>
        <v>295</v>
      </c>
      <c r="E308" s="260">
        <f t="shared" ca="1" si="109"/>
        <v>-1</v>
      </c>
      <c r="F308" s="18"/>
      <c r="G308" s="18"/>
      <c r="H308" s="18"/>
      <c r="I308" s="18"/>
      <c r="J308" s="18"/>
      <c r="K308" s="21"/>
      <c r="M308" s="222" t="str">
        <f t="shared" si="91"/>
        <v>000000</v>
      </c>
      <c r="N308" s="222">
        <f t="shared" si="92"/>
        <v>0</v>
      </c>
      <c r="O308" s="222" t="b">
        <f t="shared" si="93"/>
        <v>1</v>
      </c>
      <c r="P308" s="222" t="b">
        <f t="shared" si="94"/>
        <v>1</v>
      </c>
      <c r="Q308" s="222" t="b">
        <f t="shared" si="95"/>
        <v>1</v>
      </c>
      <c r="R308" s="222" t="b">
        <f t="shared" si="96"/>
        <v>1</v>
      </c>
      <c r="S308" s="222" t="b">
        <f t="shared" si="97"/>
        <v>1</v>
      </c>
      <c r="T308" s="222" t="b">
        <f t="shared" si="98"/>
        <v>1</v>
      </c>
      <c r="U308" s="222" t="b">
        <f t="shared" si="99"/>
        <v>0</v>
      </c>
      <c r="V308" s="167" t="e" cm="1">
        <f t="array" aca="1" ref="V308" ca="1">IFERROR(_xlfn.XLOOKUP(J308,INDIRECT(SUBSTITUTE(SUBSTITUTE(SUBSTITUTE(I308,"/","_"),"-","Y")," ","X")),INDIRECT(SUBSTITUTE(SUBSTITUTE(SUBSTITUTE(I308,"/","_"),"-","Y")," ","X"))),_xlfn.XLOOKUP(J308,INDIRECT(SUBSTITUTE(SUBSTITUTE(SUBSTITUTE(I308,"/","_"),"-","Y")," ","X")),INDIRECT(SUBSTITUTE(SUBSTITUTE(SUBSTITUTE(I308,"/","_"),"-","Y")," ","X"))))</f>
        <v>#REF!</v>
      </c>
      <c r="W308" s="222">
        <f t="shared" ca="1" si="88"/>
        <v>-1</v>
      </c>
      <c r="X308" s="167" t="e">
        <f t="shared" ca="1" si="100"/>
        <v>#REF!</v>
      </c>
      <c r="Y308" s="167" t="str">
        <f t="shared" si="101"/>
        <v/>
      </c>
      <c r="Z308" s="167" t="str">
        <f t="shared" ca="1" si="89"/>
        <v/>
      </c>
      <c r="AA308" s="167" t="str">
        <f t="shared" ca="1" si="102"/>
        <v/>
      </c>
      <c r="AB308" s="223" t="b">
        <f t="shared" si="103"/>
        <v>1</v>
      </c>
      <c r="AC308" s="223" t="b">
        <f t="shared" si="104"/>
        <v>1</v>
      </c>
      <c r="AD308" s="223" t="b">
        <f t="shared" si="105"/>
        <v>1</v>
      </c>
      <c r="AE308" s="223" t="b">
        <f t="shared" si="106"/>
        <v>1</v>
      </c>
      <c r="AF308" s="252" t="str">
        <f t="shared" ca="1" si="107"/>
        <v/>
      </c>
      <c r="AG308" s="420"/>
    </row>
    <row r="309" spans="1:33" x14ac:dyDescent="0.3">
      <c r="A309" s="260">
        <f t="shared" ca="1" si="90"/>
        <v>-1</v>
      </c>
      <c r="B309" s="261" t="str" cm="1">
        <f t="array" ref="B309">IF(NOT(ISNA(_xlfn.XLOOKUP(I309,T11_AusBerSort,T11_AusBerSort))),"A",IF(NOT(ISNA(VLOOKUP(I309,T11_EinBerSort,T11_EinBerSort))),"E",""))</f>
        <v/>
      </c>
      <c r="C309" s="265" t="s">
        <v>191</v>
      </c>
      <c r="D309" s="262">
        <f t="shared" si="108"/>
        <v>296</v>
      </c>
      <c r="E309" s="260">
        <f t="shared" ca="1" si="109"/>
        <v>-1</v>
      </c>
      <c r="F309" s="18"/>
      <c r="G309" s="18"/>
      <c r="H309" s="18"/>
      <c r="I309" s="18"/>
      <c r="J309" s="18"/>
      <c r="K309" s="21"/>
      <c r="M309" s="222" t="str">
        <f t="shared" si="91"/>
        <v>000000</v>
      </c>
      <c r="N309" s="222">
        <f t="shared" si="92"/>
        <v>0</v>
      </c>
      <c r="O309" s="222" t="b">
        <f t="shared" si="93"/>
        <v>1</v>
      </c>
      <c r="P309" s="222" t="b">
        <f t="shared" si="94"/>
        <v>1</v>
      </c>
      <c r="Q309" s="222" t="b">
        <f t="shared" si="95"/>
        <v>1</v>
      </c>
      <c r="R309" s="222" t="b">
        <f t="shared" si="96"/>
        <v>1</v>
      </c>
      <c r="S309" s="222" t="b">
        <f t="shared" si="97"/>
        <v>1</v>
      </c>
      <c r="T309" s="222" t="b">
        <f t="shared" si="98"/>
        <v>1</v>
      </c>
      <c r="U309" s="222" t="b">
        <f t="shared" si="99"/>
        <v>0</v>
      </c>
      <c r="V309" s="167" t="e" cm="1">
        <f t="array" aca="1" ref="V309" ca="1">IFERROR(_xlfn.XLOOKUP(J309,INDIRECT(SUBSTITUTE(SUBSTITUTE(SUBSTITUTE(I309,"/","_"),"-","Y")," ","X")),INDIRECT(SUBSTITUTE(SUBSTITUTE(SUBSTITUTE(I309,"/","_"),"-","Y")," ","X"))),_xlfn.XLOOKUP(J309,INDIRECT(SUBSTITUTE(SUBSTITUTE(SUBSTITUTE(I309,"/","_"),"-","Y")," ","X")),INDIRECT(SUBSTITUTE(SUBSTITUTE(SUBSTITUTE(I309,"/","_"),"-","Y")," ","X"))))</f>
        <v>#REF!</v>
      </c>
      <c r="W309" s="222">
        <f t="shared" ca="1" si="88"/>
        <v>-1</v>
      </c>
      <c r="X309" s="167" t="e">
        <f t="shared" ca="1" si="100"/>
        <v>#REF!</v>
      </c>
      <c r="Y309" s="167" t="str">
        <f t="shared" si="101"/>
        <v/>
      </c>
      <c r="Z309" s="167" t="str">
        <f t="shared" ca="1" si="89"/>
        <v/>
      </c>
      <c r="AA309" s="167" t="str">
        <f t="shared" ca="1" si="102"/>
        <v/>
      </c>
      <c r="AB309" s="223" t="b">
        <f t="shared" si="103"/>
        <v>1</v>
      </c>
      <c r="AC309" s="223" t="b">
        <f t="shared" si="104"/>
        <v>1</v>
      </c>
      <c r="AD309" s="223" t="b">
        <f t="shared" si="105"/>
        <v>1</v>
      </c>
      <c r="AE309" s="223" t="b">
        <f t="shared" si="106"/>
        <v>1</v>
      </c>
      <c r="AF309" s="252" t="str">
        <f t="shared" ca="1" si="107"/>
        <v/>
      </c>
      <c r="AG309" s="420"/>
    </row>
    <row r="310" spans="1:33" x14ac:dyDescent="0.3">
      <c r="A310" s="260">
        <f t="shared" ca="1" si="90"/>
        <v>-1</v>
      </c>
      <c r="B310" s="261" t="str" cm="1">
        <f t="array" ref="B310">IF(NOT(ISNA(_xlfn.XLOOKUP(I310,T11_AusBerSort,T11_AusBerSort))),"A",IF(NOT(ISNA(VLOOKUP(I310,T11_EinBerSort,T11_EinBerSort))),"E",""))</f>
        <v/>
      </c>
      <c r="C310" s="265" t="s">
        <v>191</v>
      </c>
      <c r="D310" s="262">
        <f t="shared" si="108"/>
        <v>297</v>
      </c>
      <c r="E310" s="260">
        <f t="shared" ca="1" si="109"/>
        <v>-1</v>
      </c>
      <c r="F310" s="18"/>
      <c r="G310" s="18"/>
      <c r="H310" s="18"/>
      <c r="I310" s="18"/>
      <c r="J310" s="18"/>
      <c r="K310" s="21"/>
      <c r="M310" s="222" t="str">
        <f t="shared" si="91"/>
        <v>000000</v>
      </c>
      <c r="N310" s="222">
        <f t="shared" si="92"/>
        <v>0</v>
      </c>
      <c r="O310" s="222" t="b">
        <f t="shared" si="93"/>
        <v>1</v>
      </c>
      <c r="P310" s="222" t="b">
        <f t="shared" si="94"/>
        <v>1</v>
      </c>
      <c r="Q310" s="222" t="b">
        <f t="shared" si="95"/>
        <v>1</v>
      </c>
      <c r="R310" s="222" t="b">
        <f t="shared" si="96"/>
        <v>1</v>
      </c>
      <c r="S310" s="222" t="b">
        <f t="shared" si="97"/>
        <v>1</v>
      </c>
      <c r="T310" s="222" t="b">
        <f t="shared" si="98"/>
        <v>1</v>
      </c>
      <c r="U310" s="222" t="b">
        <f t="shared" si="99"/>
        <v>0</v>
      </c>
      <c r="V310" s="167" t="e" cm="1">
        <f t="array" aca="1" ref="V310" ca="1">IFERROR(_xlfn.XLOOKUP(J310,INDIRECT(SUBSTITUTE(SUBSTITUTE(SUBSTITUTE(I310,"/","_"),"-","Y")," ","X")),INDIRECT(SUBSTITUTE(SUBSTITUTE(SUBSTITUTE(I310,"/","_"),"-","Y")," ","X"))),_xlfn.XLOOKUP(J310,INDIRECT(SUBSTITUTE(SUBSTITUTE(SUBSTITUTE(I310,"/","_"),"-","Y")," ","X")),INDIRECT(SUBSTITUTE(SUBSTITUTE(SUBSTITUTE(I310,"/","_"),"-","Y")," ","X"))))</f>
        <v>#REF!</v>
      </c>
      <c r="W310" s="222">
        <f t="shared" ca="1" si="88"/>
        <v>-1</v>
      </c>
      <c r="X310" s="167" t="e">
        <f t="shared" ca="1" si="100"/>
        <v>#REF!</v>
      </c>
      <c r="Y310" s="167" t="str">
        <f t="shared" si="101"/>
        <v/>
      </c>
      <c r="Z310" s="167" t="str">
        <f t="shared" ca="1" si="89"/>
        <v/>
      </c>
      <c r="AA310" s="167" t="str">
        <f t="shared" ca="1" si="102"/>
        <v/>
      </c>
      <c r="AB310" s="223" t="b">
        <f t="shared" si="103"/>
        <v>1</v>
      </c>
      <c r="AC310" s="223" t="b">
        <f t="shared" si="104"/>
        <v>1</v>
      </c>
      <c r="AD310" s="223" t="b">
        <f t="shared" si="105"/>
        <v>1</v>
      </c>
      <c r="AE310" s="223" t="b">
        <f t="shared" si="106"/>
        <v>1</v>
      </c>
      <c r="AF310" s="252" t="str">
        <f t="shared" ca="1" si="107"/>
        <v/>
      </c>
      <c r="AG310" s="420"/>
    </row>
    <row r="311" spans="1:33" x14ac:dyDescent="0.3">
      <c r="A311" s="260">
        <f t="shared" ca="1" si="90"/>
        <v>-1</v>
      </c>
      <c r="B311" s="261" t="str" cm="1">
        <f t="array" ref="B311">IF(NOT(ISNA(_xlfn.XLOOKUP(I311,T11_AusBerSort,T11_AusBerSort))),"A",IF(NOT(ISNA(VLOOKUP(I311,T11_EinBerSort,T11_EinBerSort))),"E",""))</f>
        <v/>
      </c>
      <c r="C311" s="265" t="s">
        <v>191</v>
      </c>
      <c r="D311" s="262">
        <f t="shared" si="108"/>
        <v>298</v>
      </c>
      <c r="E311" s="260">
        <f t="shared" ca="1" si="109"/>
        <v>-1</v>
      </c>
      <c r="F311" s="18"/>
      <c r="G311" s="18"/>
      <c r="H311" s="18"/>
      <c r="I311" s="18"/>
      <c r="J311" s="18"/>
      <c r="K311" s="21"/>
      <c r="M311" s="222" t="str">
        <f t="shared" si="91"/>
        <v>000000</v>
      </c>
      <c r="N311" s="222">
        <f t="shared" si="92"/>
        <v>0</v>
      </c>
      <c r="O311" s="222" t="b">
        <f t="shared" si="93"/>
        <v>1</v>
      </c>
      <c r="P311" s="222" t="b">
        <f t="shared" si="94"/>
        <v>1</v>
      </c>
      <c r="Q311" s="222" t="b">
        <f t="shared" si="95"/>
        <v>1</v>
      </c>
      <c r="R311" s="222" t="b">
        <f t="shared" si="96"/>
        <v>1</v>
      </c>
      <c r="S311" s="222" t="b">
        <f t="shared" si="97"/>
        <v>1</v>
      </c>
      <c r="T311" s="222" t="b">
        <f t="shared" si="98"/>
        <v>1</v>
      </c>
      <c r="U311" s="222" t="b">
        <f t="shared" si="99"/>
        <v>0</v>
      </c>
      <c r="V311" s="167" t="e" cm="1">
        <f t="array" aca="1" ref="V311" ca="1">IFERROR(_xlfn.XLOOKUP(J311,INDIRECT(SUBSTITUTE(SUBSTITUTE(SUBSTITUTE(I311,"/","_"),"-","Y")," ","X")),INDIRECT(SUBSTITUTE(SUBSTITUTE(SUBSTITUTE(I311,"/","_"),"-","Y")," ","X"))),_xlfn.XLOOKUP(J311,INDIRECT(SUBSTITUTE(SUBSTITUTE(SUBSTITUTE(I311,"/","_"),"-","Y")," ","X")),INDIRECT(SUBSTITUTE(SUBSTITUTE(SUBSTITUTE(I311,"/","_"),"-","Y")," ","X"))))</f>
        <v>#REF!</v>
      </c>
      <c r="W311" s="222">
        <f t="shared" ca="1" si="88"/>
        <v>-1</v>
      </c>
      <c r="X311" s="167" t="e">
        <f t="shared" ca="1" si="100"/>
        <v>#REF!</v>
      </c>
      <c r="Y311" s="167" t="str">
        <f t="shared" si="101"/>
        <v/>
      </c>
      <c r="Z311" s="167" t="str">
        <f t="shared" ca="1" si="89"/>
        <v/>
      </c>
      <c r="AA311" s="167" t="str">
        <f t="shared" ca="1" si="102"/>
        <v/>
      </c>
      <c r="AB311" s="223" t="b">
        <f t="shared" si="103"/>
        <v>1</v>
      </c>
      <c r="AC311" s="223" t="b">
        <f t="shared" si="104"/>
        <v>1</v>
      </c>
      <c r="AD311" s="223" t="b">
        <f t="shared" si="105"/>
        <v>1</v>
      </c>
      <c r="AE311" s="223" t="b">
        <f t="shared" si="106"/>
        <v>1</v>
      </c>
      <c r="AF311" s="252" t="str">
        <f t="shared" ca="1" si="107"/>
        <v/>
      </c>
      <c r="AG311" s="420"/>
    </row>
    <row r="312" spans="1:33" x14ac:dyDescent="0.3">
      <c r="A312" s="260">
        <f t="shared" ca="1" si="90"/>
        <v>-1</v>
      </c>
      <c r="B312" s="261" t="str" cm="1">
        <f t="array" ref="B312">IF(NOT(ISNA(_xlfn.XLOOKUP(I312,T11_AusBerSort,T11_AusBerSort))),"A",IF(NOT(ISNA(VLOOKUP(I312,T11_EinBerSort,T11_EinBerSort))),"E",""))</f>
        <v/>
      </c>
      <c r="C312" s="265" t="s">
        <v>191</v>
      </c>
      <c r="D312" s="262">
        <f t="shared" si="108"/>
        <v>299</v>
      </c>
      <c r="E312" s="260">
        <f t="shared" ca="1" si="109"/>
        <v>-1</v>
      </c>
      <c r="F312" s="18"/>
      <c r="G312" s="18"/>
      <c r="H312" s="18"/>
      <c r="I312" s="18"/>
      <c r="J312" s="18"/>
      <c r="K312" s="21"/>
      <c r="M312" s="222" t="str">
        <f t="shared" si="91"/>
        <v>000000</v>
      </c>
      <c r="N312" s="222">
        <f t="shared" si="92"/>
        <v>0</v>
      </c>
      <c r="O312" s="222" t="b">
        <f t="shared" si="93"/>
        <v>1</v>
      </c>
      <c r="P312" s="222" t="b">
        <f t="shared" si="94"/>
        <v>1</v>
      </c>
      <c r="Q312" s="222" t="b">
        <f t="shared" si="95"/>
        <v>1</v>
      </c>
      <c r="R312" s="222" t="b">
        <f t="shared" si="96"/>
        <v>1</v>
      </c>
      <c r="S312" s="222" t="b">
        <f t="shared" si="97"/>
        <v>1</v>
      </c>
      <c r="T312" s="222" t="b">
        <f t="shared" si="98"/>
        <v>1</v>
      </c>
      <c r="U312" s="222" t="b">
        <f t="shared" si="99"/>
        <v>0</v>
      </c>
      <c r="V312" s="167" t="e" cm="1">
        <f t="array" aca="1" ref="V312" ca="1">IFERROR(_xlfn.XLOOKUP(J312,INDIRECT(SUBSTITUTE(SUBSTITUTE(SUBSTITUTE(I312,"/","_"),"-","Y")," ","X")),INDIRECT(SUBSTITUTE(SUBSTITUTE(SUBSTITUTE(I312,"/","_"),"-","Y")," ","X"))),_xlfn.XLOOKUP(J312,INDIRECT(SUBSTITUTE(SUBSTITUTE(SUBSTITUTE(I312,"/","_"),"-","Y")," ","X")),INDIRECT(SUBSTITUTE(SUBSTITUTE(SUBSTITUTE(I312,"/","_"),"-","Y")," ","X"))))</f>
        <v>#REF!</v>
      </c>
      <c r="W312" s="222">
        <f t="shared" ca="1" si="88"/>
        <v>-1</v>
      </c>
      <c r="X312" s="167" t="e">
        <f t="shared" ca="1" si="100"/>
        <v>#REF!</v>
      </c>
      <c r="Y312" s="167" t="str">
        <f t="shared" si="101"/>
        <v/>
      </c>
      <c r="Z312" s="167" t="str">
        <f t="shared" ca="1" si="89"/>
        <v/>
      </c>
      <c r="AA312" s="167" t="str">
        <f t="shared" ca="1" si="102"/>
        <v/>
      </c>
      <c r="AB312" s="223" t="b">
        <f t="shared" si="103"/>
        <v>1</v>
      </c>
      <c r="AC312" s="223" t="b">
        <f t="shared" si="104"/>
        <v>1</v>
      </c>
      <c r="AD312" s="223" t="b">
        <f t="shared" si="105"/>
        <v>1</v>
      </c>
      <c r="AE312" s="223" t="b">
        <f t="shared" si="106"/>
        <v>1</v>
      </c>
      <c r="AF312" s="252" t="str">
        <f t="shared" ca="1" si="107"/>
        <v/>
      </c>
      <c r="AG312" s="420"/>
    </row>
    <row r="313" spans="1:33" x14ac:dyDescent="0.3">
      <c r="A313" s="260">
        <f t="shared" ca="1" si="90"/>
        <v>-1</v>
      </c>
      <c r="B313" s="261" t="str" cm="1">
        <f t="array" ref="B313">IF(NOT(ISNA(_xlfn.XLOOKUP(I313,T11_AusBerSort,T11_AusBerSort))),"A",IF(NOT(ISNA(VLOOKUP(I313,T11_EinBerSort,T11_EinBerSort))),"E",""))</f>
        <v/>
      </c>
      <c r="C313" s="265" t="s">
        <v>191</v>
      </c>
      <c r="D313" s="262">
        <f t="shared" si="108"/>
        <v>300</v>
      </c>
      <c r="E313" s="260">
        <f t="shared" ca="1" si="109"/>
        <v>-1</v>
      </c>
      <c r="F313" s="18"/>
      <c r="G313" s="18"/>
      <c r="H313" s="18"/>
      <c r="I313" s="18"/>
      <c r="J313" s="18"/>
      <c r="K313" s="21"/>
      <c r="M313" s="222" t="str">
        <f t="shared" si="91"/>
        <v>000000</v>
      </c>
      <c r="N313" s="222">
        <f t="shared" si="92"/>
        <v>0</v>
      </c>
      <c r="O313" s="222" t="b">
        <f t="shared" si="93"/>
        <v>1</v>
      </c>
      <c r="P313" s="222" t="b">
        <f t="shared" si="94"/>
        <v>1</v>
      </c>
      <c r="Q313" s="222" t="b">
        <f t="shared" si="95"/>
        <v>1</v>
      </c>
      <c r="R313" s="222" t="b">
        <f t="shared" si="96"/>
        <v>1</v>
      </c>
      <c r="S313" s="222" t="b">
        <f t="shared" si="97"/>
        <v>1</v>
      </c>
      <c r="T313" s="222" t="b">
        <f t="shared" si="98"/>
        <v>1</v>
      </c>
      <c r="U313" s="222" t="b">
        <f t="shared" si="99"/>
        <v>0</v>
      </c>
      <c r="V313" s="167" t="e" cm="1">
        <f t="array" aca="1" ref="V313" ca="1">IFERROR(_xlfn.XLOOKUP(J313,INDIRECT(SUBSTITUTE(SUBSTITUTE(SUBSTITUTE(I313,"/","_"),"-","Y")," ","X")),INDIRECT(SUBSTITUTE(SUBSTITUTE(SUBSTITUTE(I313,"/","_"),"-","Y")," ","X"))),_xlfn.XLOOKUP(J313,INDIRECT(SUBSTITUTE(SUBSTITUTE(SUBSTITUTE(I313,"/","_"),"-","Y")," ","X")),INDIRECT(SUBSTITUTE(SUBSTITUTE(SUBSTITUTE(I313,"/","_"),"-","Y")," ","X"))))</f>
        <v>#REF!</v>
      </c>
      <c r="W313" s="222">
        <f t="shared" ca="1" si="88"/>
        <v>-1</v>
      </c>
      <c r="X313" s="167" t="e">
        <f t="shared" ca="1" si="100"/>
        <v>#REF!</v>
      </c>
      <c r="Y313" s="167" t="str">
        <f t="shared" si="101"/>
        <v/>
      </c>
      <c r="Z313" s="167" t="str">
        <f t="shared" ca="1" si="89"/>
        <v/>
      </c>
      <c r="AA313" s="167" t="str">
        <f t="shared" ca="1" si="102"/>
        <v/>
      </c>
      <c r="AB313" s="223" t="b">
        <f t="shared" si="103"/>
        <v>1</v>
      </c>
      <c r="AC313" s="223" t="b">
        <f t="shared" si="104"/>
        <v>1</v>
      </c>
      <c r="AD313" s="223" t="b">
        <f t="shared" si="105"/>
        <v>1</v>
      </c>
      <c r="AE313" s="223" t="b">
        <f t="shared" si="106"/>
        <v>1</v>
      </c>
      <c r="AF313" s="252" t="str">
        <f t="shared" ca="1" si="107"/>
        <v/>
      </c>
      <c r="AG313" s="420"/>
    </row>
    <row r="314" spans="1:33" x14ac:dyDescent="0.3">
      <c r="A314" s="260">
        <f t="shared" ca="1" si="90"/>
        <v>-1</v>
      </c>
      <c r="B314" s="261" t="str" cm="1">
        <f t="array" ref="B314">IF(NOT(ISNA(_xlfn.XLOOKUP(I314,T11_AusBerSort,T11_AusBerSort))),"A",IF(NOT(ISNA(VLOOKUP(I314,T11_EinBerSort,T11_EinBerSort))),"E",""))</f>
        <v/>
      </c>
      <c r="C314" s="265" t="s">
        <v>191</v>
      </c>
      <c r="D314" s="262">
        <f t="shared" si="108"/>
        <v>301</v>
      </c>
      <c r="E314" s="260">
        <f t="shared" ca="1" si="109"/>
        <v>-1</v>
      </c>
      <c r="F314" s="18"/>
      <c r="G314" s="18"/>
      <c r="H314" s="18"/>
      <c r="I314" s="18"/>
      <c r="J314" s="18"/>
      <c r="K314" s="21"/>
      <c r="M314" s="222" t="str">
        <f t="shared" si="91"/>
        <v>000000</v>
      </c>
      <c r="N314" s="222">
        <f t="shared" si="92"/>
        <v>0</v>
      </c>
      <c r="O314" s="222" t="b">
        <f t="shared" si="93"/>
        <v>1</v>
      </c>
      <c r="P314" s="222" t="b">
        <f t="shared" si="94"/>
        <v>1</v>
      </c>
      <c r="Q314" s="222" t="b">
        <f t="shared" si="95"/>
        <v>1</v>
      </c>
      <c r="R314" s="222" t="b">
        <f t="shared" si="96"/>
        <v>1</v>
      </c>
      <c r="S314" s="222" t="b">
        <f t="shared" si="97"/>
        <v>1</v>
      </c>
      <c r="T314" s="222" t="b">
        <f t="shared" si="98"/>
        <v>1</v>
      </c>
      <c r="U314" s="222" t="b">
        <f t="shared" si="99"/>
        <v>0</v>
      </c>
      <c r="V314" s="167" t="e" cm="1">
        <f t="array" aca="1" ref="V314" ca="1">IFERROR(_xlfn.XLOOKUP(J314,INDIRECT(SUBSTITUTE(SUBSTITUTE(SUBSTITUTE(I314,"/","_"),"-","Y")," ","X")),INDIRECT(SUBSTITUTE(SUBSTITUTE(SUBSTITUTE(I314,"/","_"),"-","Y")," ","X"))),_xlfn.XLOOKUP(J314,INDIRECT(SUBSTITUTE(SUBSTITUTE(SUBSTITUTE(I314,"/","_"),"-","Y")," ","X")),INDIRECT(SUBSTITUTE(SUBSTITUTE(SUBSTITUTE(I314,"/","_"),"-","Y")," ","X"))))</f>
        <v>#REF!</v>
      </c>
      <c r="W314" s="222">
        <f t="shared" ca="1" si="88"/>
        <v>-1</v>
      </c>
      <c r="X314" s="167" t="e">
        <f t="shared" ca="1" si="100"/>
        <v>#REF!</v>
      </c>
      <c r="Y314" s="167" t="str">
        <f t="shared" si="101"/>
        <v/>
      </c>
      <c r="Z314" s="167" t="str">
        <f t="shared" ca="1" si="89"/>
        <v/>
      </c>
      <c r="AA314" s="167" t="str">
        <f t="shared" ca="1" si="102"/>
        <v/>
      </c>
      <c r="AB314" s="223" t="b">
        <f t="shared" si="103"/>
        <v>1</v>
      </c>
      <c r="AC314" s="223" t="b">
        <f t="shared" si="104"/>
        <v>1</v>
      </c>
      <c r="AD314" s="223" t="b">
        <f t="shared" si="105"/>
        <v>1</v>
      </c>
      <c r="AE314" s="223" t="b">
        <f t="shared" si="106"/>
        <v>1</v>
      </c>
      <c r="AF314" s="252" t="str">
        <f t="shared" ca="1" si="107"/>
        <v/>
      </c>
      <c r="AG314" s="420"/>
    </row>
    <row r="315" spans="1:33" x14ac:dyDescent="0.3">
      <c r="A315" s="260">
        <f t="shared" ca="1" si="90"/>
        <v>-1</v>
      </c>
      <c r="B315" s="261" t="str" cm="1">
        <f t="array" ref="B315">IF(NOT(ISNA(_xlfn.XLOOKUP(I315,T11_AusBerSort,T11_AusBerSort))),"A",IF(NOT(ISNA(VLOOKUP(I315,T11_EinBerSort,T11_EinBerSort))),"E",""))</f>
        <v/>
      </c>
      <c r="C315" s="265" t="s">
        <v>191</v>
      </c>
      <c r="D315" s="262">
        <f t="shared" si="108"/>
        <v>302</v>
      </c>
      <c r="E315" s="260">
        <f t="shared" ca="1" si="109"/>
        <v>-1</v>
      </c>
      <c r="F315" s="18"/>
      <c r="G315" s="18"/>
      <c r="H315" s="18"/>
      <c r="I315" s="18"/>
      <c r="J315" s="18"/>
      <c r="K315" s="21"/>
      <c r="M315" s="222" t="str">
        <f t="shared" si="91"/>
        <v>000000</v>
      </c>
      <c r="N315" s="222">
        <f t="shared" si="92"/>
        <v>0</v>
      </c>
      <c r="O315" s="222" t="b">
        <f t="shared" si="93"/>
        <v>1</v>
      </c>
      <c r="P315" s="222" t="b">
        <f t="shared" si="94"/>
        <v>1</v>
      </c>
      <c r="Q315" s="222" t="b">
        <f t="shared" si="95"/>
        <v>1</v>
      </c>
      <c r="R315" s="222" t="b">
        <f t="shared" si="96"/>
        <v>1</v>
      </c>
      <c r="S315" s="222" t="b">
        <f t="shared" si="97"/>
        <v>1</v>
      </c>
      <c r="T315" s="222" t="b">
        <f t="shared" si="98"/>
        <v>1</v>
      </c>
      <c r="U315" s="222" t="b">
        <f t="shared" si="99"/>
        <v>0</v>
      </c>
      <c r="V315" s="167" t="e" cm="1">
        <f t="array" aca="1" ref="V315" ca="1">IFERROR(_xlfn.XLOOKUP(J315,INDIRECT(SUBSTITUTE(SUBSTITUTE(SUBSTITUTE(I315,"/","_"),"-","Y")," ","X")),INDIRECT(SUBSTITUTE(SUBSTITUTE(SUBSTITUTE(I315,"/","_"),"-","Y")," ","X"))),_xlfn.XLOOKUP(J315,INDIRECT(SUBSTITUTE(SUBSTITUTE(SUBSTITUTE(I315,"/","_"),"-","Y")," ","X")),INDIRECT(SUBSTITUTE(SUBSTITUTE(SUBSTITUTE(I315,"/","_"),"-","Y")," ","X"))))</f>
        <v>#REF!</v>
      </c>
      <c r="W315" s="222">
        <f t="shared" ca="1" si="88"/>
        <v>-1</v>
      </c>
      <c r="X315" s="167" t="e">
        <f t="shared" ca="1" si="100"/>
        <v>#REF!</v>
      </c>
      <c r="Y315" s="167" t="str">
        <f t="shared" si="101"/>
        <v/>
      </c>
      <c r="Z315" s="167" t="str">
        <f t="shared" ca="1" si="89"/>
        <v/>
      </c>
      <c r="AA315" s="167" t="str">
        <f t="shared" ca="1" si="102"/>
        <v/>
      </c>
      <c r="AB315" s="223" t="b">
        <f t="shared" si="103"/>
        <v>1</v>
      </c>
      <c r="AC315" s="223" t="b">
        <f t="shared" si="104"/>
        <v>1</v>
      </c>
      <c r="AD315" s="223" t="b">
        <f t="shared" si="105"/>
        <v>1</v>
      </c>
      <c r="AE315" s="223" t="b">
        <f t="shared" si="106"/>
        <v>1</v>
      </c>
      <c r="AF315" s="252" t="str">
        <f t="shared" ca="1" si="107"/>
        <v/>
      </c>
      <c r="AG315" s="420"/>
    </row>
    <row r="316" spans="1:33" x14ac:dyDescent="0.3">
      <c r="A316" s="260">
        <f t="shared" ca="1" si="90"/>
        <v>-1</v>
      </c>
      <c r="B316" s="261" t="str" cm="1">
        <f t="array" ref="B316">IF(NOT(ISNA(_xlfn.XLOOKUP(I316,T11_AusBerSort,T11_AusBerSort))),"A",IF(NOT(ISNA(VLOOKUP(I316,T11_EinBerSort,T11_EinBerSort))),"E",""))</f>
        <v/>
      </c>
      <c r="C316" s="265" t="s">
        <v>191</v>
      </c>
      <c r="D316" s="262">
        <f t="shared" si="108"/>
        <v>303</v>
      </c>
      <c r="E316" s="260">
        <f t="shared" ca="1" si="109"/>
        <v>-1</v>
      </c>
      <c r="F316" s="18"/>
      <c r="G316" s="18"/>
      <c r="H316" s="18"/>
      <c r="I316" s="18"/>
      <c r="J316" s="18"/>
      <c r="K316" s="21"/>
      <c r="M316" s="222" t="str">
        <f t="shared" si="91"/>
        <v>000000</v>
      </c>
      <c r="N316" s="222">
        <f t="shared" si="92"/>
        <v>0</v>
      </c>
      <c r="O316" s="222" t="b">
        <f t="shared" si="93"/>
        <v>1</v>
      </c>
      <c r="P316" s="222" t="b">
        <f t="shared" si="94"/>
        <v>1</v>
      </c>
      <c r="Q316" s="222" t="b">
        <f t="shared" si="95"/>
        <v>1</v>
      </c>
      <c r="R316" s="222" t="b">
        <f t="shared" si="96"/>
        <v>1</v>
      </c>
      <c r="S316" s="222" t="b">
        <f t="shared" si="97"/>
        <v>1</v>
      </c>
      <c r="T316" s="222" t="b">
        <f t="shared" si="98"/>
        <v>1</v>
      </c>
      <c r="U316" s="222" t="b">
        <f t="shared" si="99"/>
        <v>0</v>
      </c>
      <c r="V316" s="167" t="e" cm="1">
        <f t="array" aca="1" ref="V316" ca="1">IFERROR(_xlfn.XLOOKUP(J316,INDIRECT(SUBSTITUTE(SUBSTITUTE(SUBSTITUTE(I316,"/","_"),"-","Y")," ","X")),INDIRECT(SUBSTITUTE(SUBSTITUTE(SUBSTITUTE(I316,"/","_"),"-","Y")," ","X"))),_xlfn.XLOOKUP(J316,INDIRECT(SUBSTITUTE(SUBSTITUTE(SUBSTITUTE(I316,"/","_"),"-","Y")," ","X")),INDIRECT(SUBSTITUTE(SUBSTITUTE(SUBSTITUTE(I316,"/","_"),"-","Y")," ","X"))))</f>
        <v>#REF!</v>
      </c>
      <c r="W316" s="222">
        <f t="shared" ca="1" si="88"/>
        <v>-1</v>
      </c>
      <c r="X316" s="167" t="e">
        <f t="shared" ca="1" si="100"/>
        <v>#REF!</v>
      </c>
      <c r="Y316" s="167" t="str">
        <f t="shared" si="101"/>
        <v/>
      </c>
      <c r="Z316" s="167" t="str">
        <f t="shared" ca="1" si="89"/>
        <v/>
      </c>
      <c r="AA316" s="167" t="str">
        <f t="shared" ca="1" si="102"/>
        <v/>
      </c>
      <c r="AB316" s="223" t="b">
        <f t="shared" si="103"/>
        <v>1</v>
      </c>
      <c r="AC316" s="223" t="b">
        <f t="shared" si="104"/>
        <v>1</v>
      </c>
      <c r="AD316" s="223" t="b">
        <f t="shared" si="105"/>
        <v>1</v>
      </c>
      <c r="AE316" s="223" t="b">
        <f t="shared" si="106"/>
        <v>1</v>
      </c>
      <c r="AF316" s="252" t="str">
        <f t="shared" ca="1" si="107"/>
        <v/>
      </c>
      <c r="AG316" s="420"/>
    </row>
    <row r="317" spans="1:33" x14ac:dyDescent="0.3">
      <c r="A317" s="260">
        <f t="shared" ca="1" si="90"/>
        <v>-1</v>
      </c>
      <c r="B317" s="261" t="str" cm="1">
        <f t="array" ref="B317">IF(NOT(ISNA(_xlfn.XLOOKUP(I317,T11_AusBerSort,T11_AusBerSort))),"A",IF(NOT(ISNA(VLOOKUP(I317,T11_EinBerSort,T11_EinBerSort))),"E",""))</f>
        <v/>
      </c>
      <c r="C317" s="265" t="s">
        <v>191</v>
      </c>
      <c r="D317" s="262">
        <f t="shared" si="108"/>
        <v>304</v>
      </c>
      <c r="E317" s="260">
        <f t="shared" ca="1" si="109"/>
        <v>-1</v>
      </c>
      <c r="F317" s="18"/>
      <c r="G317" s="18"/>
      <c r="H317" s="19"/>
      <c r="I317" s="18"/>
      <c r="J317" s="18"/>
      <c r="K317" s="21"/>
      <c r="M317" s="222" t="str">
        <f t="shared" si="91"/>
        <v>000000</v>
      </c>
      <c r="N317" s="222">
        <f t="shared" si="92"/>
        <v>0</v>
      </c>
      <c r="O317" s="222" t="b">
        <f t="shared" si="93"/>
        <v>1</v>
      </c>
      <c r="P317" s="222" t="b">
        <f t="shared" si="94"/>
        <v>1</v>
      </c>
      <c r="Q317" s="222" t="b">
        <f t="shared" si="95"/>
        <v>1</v>
      </c>
      <c r="R317" s="222" t="b">
        <f t="shared" si="96"/>
        <v>1</v>
      </c>
      <c r="S317" s="222" t="b">
        <f t="shared" si="97"/>
        <v>1</v>
      </c>
      <c r="T317" s="222" t="b">
        <f t="shared" si="98"/>
        <v>1</v>
      </c>
      <c r="U317" s="222" t="b">
        <f t="shared" si="99"/>
        <v>0</v>
      </c>
      <c r="V317" s="167" t="e" cm="1">
        <f t="array" aca="1" ref="V317" ca="1">IFERROR(_xlfn.XLOOKUP(J317,INDIRECT(SUBSTITUTE(SUBSTITUTE(SUBSTITUTE(I317,"/","_"),"-","Y")," ","X")),INDIRECT(SUBSTITUTE(SUBSTITUTE(SUBSTITUTE(I317,"/","_"),"-","Y")," ","X"))),_xlfn.XLOOKUP(J317,INDIRECT(SUBSTITUTE(SUBSTITUTE(SUBSTITUTE(I317,"/","_"),"-","Y")," ","X")),INDIRECT(SUBSTITUTE(SUBSTITUTE(SUBSTITUTE(I317,"/","_"),"-","Y")," ","X"))))</f>
        <v>#REF!</v>
      </c>
      <c r="W317" s="222">
        <f t="shared" ca="1" si="88"/>
        <v>-1</v>
      </c>
      <c r="X317" s="167" t="e">
        <f t="shared" ca="1" si="100"/>
        <v>#REF!</v>
      </c>
      <c r="Y317" s="167" t="str">
        <f t="shared" si="101"/>
        <v/>
      </c>
      <c r="Z317" s="167" t="str">
        <f t="shared" ca="1" si="89"/>
        <v/>
      </c>
      <c r="AA317" s="167" t="str">
        <f t="shared" ca="1" si="102"/>
        <v/>
      </c>
      <c r="AB317" s="223" t="b">
        <f t="shared" si="103"/>
        <v>1</v>
      </c>
      <c r="AC317" s="223" t="b">
        <f t="shared" si="104"/>
        <v>1</v>
      </c>
      <c r="AD317" s="223" t="b">
        <f t="shared" si="105"/>
        <v>1</v>
      </c>
      <c r="AE317" s="223" t="b">
        <f t="shared" si="106"/>
        <v>1</v>
      </c>
      <c r="AF317" s="252" t="str">
        <f t="shared" ca="1" si="107"/>
        <v/>
      </c>
      <c r="AG317" s="420"/>
    </row>
    <row r="318" spans="1:33" x14ac:dyDescent="0.3">
      <c r="A318" s="260">
        <f t="shared" ca="1" si="90"/>
        <v>-1</v>
      </c>
      <c r="B318" s="261" t="str" cm="1">
        <f t="array" ref="B318">IF(NOT(ISNA(_xlfn.XLOOKUP(I318,T11_AusBerSort,T11_AusBerSort))),"A",IF(NOT(ISNA(VLOOKUP(I318,T11_EinBerSort,T11_EinBerSort))),"E",""))</f>
        <v/>
      </c>
      <c r="C318" s="265" t="s">
        <v>191</v>
      </c>
      <c r="D318" s="262">
        <f t="shared" si="108"/>
        <v>305</v>
      </c>
      <c r="E318" s="260">
        <f t="shared" ca="1" si="109"/>
        <v>-1</v>
      </c>
      <c r="F318" s="18"/>
      <c r="G318" s="18"/>
      <c r="H318" s="18"/>
      <c r="I318" s="18"/>
      <c r="J318" s="18"/>
      <c r="K318" s="21"/>
      <c r="M318" s="222" t="str">
        <f t="shared" si="91"/>
        <v>000000</v>
      </c>
      <c r="N318" s="222">
        <f t="shared" si="92"/>
        <v>0</v>
      </c>
      <c r="O318" s="222" t="b">
        <f t="shared" si="93"/>
        <v>1</v>
      </c>
      <c r="P318" s="222" t="b">
        <f t="shared" si="94"/>
        <v>1</v>
      </c>
      <c r="Q318" s="222" t="b">
        <f t="shared" si="95"/>
        <v>1</v>
      </c>
      <c r="R318" s="222" t="b">
        <f t="shared" si="96"/>
        <v>1</v>
      </c>
      <c r="S318" s="222" t="b">
        <f t="shared" si="97"/>
        <v>1</v>
      </c>
      <c r="T318" s="222" t="b">
        <f t="shared" si="98"/>
        <v>1</v>
      </c>
      <c r="U318" s="222" t="b">
        <f t="shared" si="99"/>
        <v>0</v>
      </c>
      <c r="V318" s="167" t="e" cm="1">
        <f t="array" aca="1" ref="V318" ca="1">IFERROR(_xlfn.XLOOKUP(J318,INDIRECT(SUBSTITUTE(SUBSTITUTE(SUBSTITUTE(I318,"/","_"),"-","Y")," ","X")),INDIRECT(SUBSTITUTE(SUBSTITUTE(SUBSTITUTE(I318,"/","_"),"-","Y")," ","X"))),_xlfn.XLOOKUP(J318,INDIRECT(SUBSTITUTE(SUBSTITUTE(SUBSTITUTE(I318,"/","_"),"-","Y")," ","X")),INDIRECT(SUBSTITUTE(SUBSTITUTE(SUBSTITUTE(I318,"/","_"),"-","Y")," ","X"))))</f>
        <v>#REF!</v>
      </c>
      <c r="W318" s="222">
        <f t="shared" ca="1" si="88"/>
        <v>-1</v>
      </c>
      <c r="X318" s="167" t="e">
        <f t="shared" ca="1" si="100"/>
        <v>#REF!</v>
      </c>
      <c r="Y318" s="167" t="str">
        <f t="shared" si="101"/>
        <v/>
      </c>
      <c r="Z318" s="167" t="str">
        <f t="shared" ca="1" si="89"/>
        <v/>
      </c>
      <c r="AA318" s="167" t="str">
        <f t="shared" ca="1" si="102"/>
        <v/>
      </c>
      <c r="AB318" s="223" t="b">
        <f t="shared" si="103"/>
        <v>1</v>
      </c>
      <c r="AC318" s="223" t="b">
        <f t="shared" si="104"/>
        <v>1</v>
      </c>
      <c r="AD318" s="223" t="b">
        <f t="shared" si="105"/>
        <v>1</v>
      </c>
      <c r="AE318" s="223" t="b">
        <f t="shared" si="106"/>
        <v>1</v>
      </c>
      <c r="AF318" s="252" t="str">
        <f t="shared" ca="1" si="107"/>
        <v/>
      </c>
      <c r="AG318" s="420"/>
    </row>
    <row r="319" spans="1:33" x14ac:dyDescent="0.3">
      <c r="A319" s="260">
        <f t="shared" ca="1" si="90"/>
        <v>-1</v>
      </c>
      <c r="B319" s="261" t="str" cm="1">
        <f t="array" ref="B319">IF(NOT(ISNA(_xlfn.XLOOKUP(I319,T11_AusBerSort,T11_AusBerSort))),"A",IF(NOT(ISNA(VLOOKUP(I319,T11_EinBerSort,T11_EinBerSort))),"E",""))</f>
        <v/>
      </c>
      <c r="C319" s="265" t="s">
        <v>191</v>
      </c>
      <c r="D319" s="262">
        <f t="shared" si="108"/>
        <v>306</v>
      </c>
      <c r="E319" s="260">
        <f t="shared" ca="1" si="109"/>
        <v>-1</v>
      </c>
      <c r="F319" s="18"/>
      <c r="G319" s="18"/>
      <c r="H319" s="18"/>
      <c r="I319" s="18"/>
      <c r="J319" s="18"/>
      <c r="K319" s="21"/>
      <c r="M319" s="222" t="str">
        <f t="shared" si="91"/>
        <v>000000</v>
      </c>
      <c r="N319" s="222">
        <f t="shared" si="92"/>
        <v>0</v>
      </c>
      <c r="O319" s="222" t="b">
        <f t="shared" si="93"/>
        <v>1</v>
      </c>
      <c r="P319" s="222" t="b">
        <f t="shared" si="94"/>
        <v>1</v>
      </c>
      <c r="Q319" s="222" t="b">
        <f t="shared" si="95"/>
        <v>1</v>
      </c>
      <c r="R319" s="222" t="b">
        <f t="shared" si="96"/>
        <v>1</v>
      </c>
      <c r="S319" s="222" t="b">
        <f t="shared" si="97"/>
        <v>1</v>
      </c>
      <c r="T319" s="222" t="b">
        <f t="shared" si="98"/>
        <v>1</v>
      </c>
      <c r="U319" s="222" t="b">
        <f t="shared" si="99"/>
        <v>0</v>
      </c>
      <c r="V319" s="167" t="e" cm="1">
        <f t="array" aca="1" ref="V319" ca="1">IFERROR(_xlfn.XLOOKUP(J319,INDIRECT(SUBSTITUTE(SUBSTITUTE(SUBSTITUTE(I319,"/","_"),"-","Y")," ","X")),INDIRECT(SUBSTITUTE(SUBSTITUTE(SUBSTITUTE(I319,"/","_"),"-","Y")," ","X"))),_xlfn.XLOOKUP(J319,INDIRECT(SUBSTITUTE(SUBSTITUTE(SUBSTITUTE(I319,"/","_"),"-","Y")," ","X")),INDIRECT(SUBSTITUTE(SUBSTITUTE(SUBSTITUTE(I319,"/","_"),"-","Y")," ","X"))))</f>
        <v>#REF!</v>
      </c>
      <c r="W319" s="222">
        <f t="shared" ca="1" si="88"/>
        <v>-1</v>
      </c>
      <c r="X319" s="167" t="e">
        <f t="shared" ca="1" si="100"/>
        <v>#REF!</v>
      </c>
      <c r="Y319" s="167" t="str">
        <f t="shared" si="101"/>
        <v/>
      </c>
      <c r="Z319" s="167" t="str">
        <f t="shared" ca="1" si="89"/>
        <v/>
      </c>
      <c r="AA319" s="167" t="str">
        <f t="shared" ca="1" si="102"/>
        <v/>
      </c>
      <c r="AB319" s="223" t="b">
        <f t="shared" si="103"/>
        <v>1</v>
      </c>
      <c r="AC319" s="223" t="b">
        <f t="shared" si="104"/>
        <v>1</v>
      </c>
      <c r="AD319" s="223" t="b">
        <f t="shared" si="105"/>
        <v>1</v>
      </c>
      <c r="AE319" s="223" t="b">
        <f t="shared" si="106"/>
        <v>1</v>
      </c>
      <c r="AF319" s="252" t="str">
        <f t="shared" ca="1" si="107"/>
        <v/>
      </c>
      <c r="AG319" s="420"/>
    </row>
    <row r="320" spans="1:33" x14ac:dyDescent="0.3">
      <c r="A320" s="260">
        <f t="shared" ca="1" si="90"/>
        <v>-1</v>
      </c>
      <c r="B320" s="261" t="str" cm="1">
        <f t="array" ref="B320">IF(NOT(ISNA(_xlfn.XLOOKUP(I320,T11_AusBerSort,T11_AusBerSort))),"A",IF(NOT(ISNA(VLOOKUP(I320,T11_EinBerSort,T11_EinBerSort))),"E",""))</f>
        <v/>
      </c>
      <c r="C320" s="265" t="s">
        <v>191</v>
      </c>
      <c r="D320" s="262">
        <f t="shared" si="108"/>
        <v>307</v>
      </c>
      <c r="E320" s="260">
        <f t="shared" ca="1" si="109"/>
        <v>-1</v>
      </c>
      <c r="F320" s="18"/>
      <c r="G320" s="18"/>
      <c r="H320" s="18"/>
      <c r="I320" s="18"/>
      <c r="J320" s="18"/>
      <c r="K320" s="21"/>
      <c r="M320" s="222" t="str">
        <f t="shared" si="91"/>
        <v>000000</v>
      </c>
      <c r="N320" s="222">
        <f t="shared" si="92"/>
        <v>0</v>
      </c>
      <c r="O320" s="222" t="b">
        <f t="shared" si="93"/>
        <v>1</v>
      </c>
      <c r="P320" s="222" t="b">
        <f t="shared" si="94"/>
        <v>1</v>
      </c>
      <c r="Q320" s="222" t="b">
        <f t="shared" si="95"/>
        <v>1</v>
      </c>
      <c r="R320" s="222" t="b">
        <f t="shared" si="96"/>
        <v>1</v>
      </c>
      <c r="S320" s="222" t="b">
        <f t="shared" si="97"/>
        <v>1</v>
      </c>
      <c r="T320" s="222" t="b">
        <f t="shared" si="98"/>
        <v>1</v>
      </c>
      <c r="U320" s="222" t="b">
        <f t="shared" si="99"/>
        <v>0</v>
      </c>
      <c r="V320" s="167" t="e" cm="1">
        <f t="array" aca="1" ref="V320" ca="1">IFERROR(_xlfn.XLOOKUP(J320,INDIRECT(SUBSTITUTE(SUBSTITUTE(SUBSTITUTE(I320,"/","_"),"-","Y")," ","X")),INDIRECT(SUBSTITUTE(SUBSTITUTE(SUBSTITUTE(I320,"/","_"),"-","Y")," ","X"))),_xlfn.XLOOKUP(J320,INDIRECT(SUBSTITUTE(SUBSTITUTE(SUBSTITUTE(I320,"/","_"),"-","Y")," ","X")),INDIRECT(SUBSTITUTE(SUBSTITUTE(SUBSTITUTE(I320,"/","_"),"-","Y")," ","X"))))</f>
        <v>#REF!</v>
      </c>
      <c r="W320" s="222">
        <f t="shared" ca="1" si="88"/>
        <v>-1</v>
      </c>
      <c r="X320" s="167" t="e">
        <f t="shared" ca="1" si="100"/>
        <v>#REF!</v>
      </c>
      <c r="Y320" s="167" t="str">
        <f t="shared" si="101"/>
        <v/>
      </c>
      <c r="Z320" s="167" t="str">
        <f t="shared" ca="1" si="89"/>
        <v/>
      </c>
      <c r="AA320" s="167" t="str">
        <f t="shared" ca="1" si="102"/>
        <v/>
      </c>
      <c r="AB320" s="223" t="b">
        <f t="shared" si="103"/>
        <v>1</v>
      </c>
      <c r="AC320" s="223" t="b">
        <f t="shared" si="104"/>
        <v>1</v>
      </c>
      <c r="AD320" s="223" t="b">
        <f t="shared" si="105"/>
        <v>1</v>
      </c>
      <c r="AE320" s="223" t="b">
        <f t="shared" si="106"/>
        <v>1</v>
      </c>
      <c r="AF320" s="252" t="str">
        <f t="shared" ca="1" si="107"/>
        <v/>
      </c>
      <c r="AG320" s="420"/>
    </row>
    <row r="321" spans="1:33" x14ac:dyDescent="0.3">
      <c r="A321" s="260">
        <f t="shared" ca="1" si="90"/>
        <v>-1</v>
      </c>
      <c r="B321" s="261" t="str" cm="1">
        <f t="array" ref="B321">IF(NOT(ISNA(_xlfn.XLOOKUP(I321,T11_AusBerSort,T11_AusBerSort))),"A",IF(NOT(ISNA(VLOOKUP(I321,T11_EinBerSort,T11_EinBerSort))),"E",""))</f>
        <v/>
      </c>
      <c r="C321" s="265" t="s">
        <v>191</v>
      </c>
      <c r="D321" s="262">
        <f t="shared" si="108"/>
        <v>308</v>
      </c>
      <c r="E321" s="260">
        <f t="shared" ca="1" si="109"/>
        <v>-1</v>
      </c>
      <c r="F321" s="18"/>
      <c r="G321" s="18"/>
      <c r="H321" s="18"/>
      <c r="I321" s="18"/>
      <c r="J321" s="18"/>
      <c r="K321" s="21"/>
      <c r="M321" s="222" t="str">
        <f t="shared" si="91"/>
        <v>000000</v>
      </c>
      <c r="N321" s="222">
        <f t="shared" si="92"/>
        <v>0</v>
      </c>
      <c r="O321" s="222" t="b">
        <f t="shared" si="93"/>
        <v>1</v>
      </c>
      <c r="P321" s="222" t="b">
        <f t="shared" si="94"/>
        <v>1</v>
      </c>
      <c r="Q321" s="222" t="b">
        <f t="shared" si="95"/>
        <v>1</v>
      </c>
      <c r="R321" s="222" t="b">
        <f t="shared" si="96"/>
        <v>1</v>
      </c>
      <c r="S321" s="222" t="b">
        <f t="shared" si="97"/>
        <v>1</v>
      </c>
      <c r="T321" s="222" t="b">
        <f t="shared" si="98"/>
        <v>1</v>
      </c>
      <c r="U321" s="222" t="b">
        <f t="shared" si="99"/>
        <v>0</v>
      </c>
      <c r="V321" s="167" t="e" cm="1">
        <f t="array" aca="1" ref="V321" ca="1">IFERROR(_xlfn.XLOOKUP(J321,INDIRECT(SUBSTITUTE(SUBSTITUTE(SUBSTITUTE(I321,"/","_"),"-","Y")," ","X")),INDIRECT(SUBSTITUTE(SUBSTITUTE(SUBSTITUTE(I321,"/","_"),"-","Y")," ","X"))),_xlfn.XLOOKUP(J321,INDIRECT(SUBSTITUTE(SUBSTITUTE(SUBSTITUTE(I321,"/","_"),"-","Y")," ","X")),INDIRECT(SUBSTITUTE(SUBSTITUTE(SUBSTITUTE(I321,"/","_"),"-","Y")," ","X"))))</f>
        <v>#REF!</v>
      </c>
      <c r="W321" s="222">
        <f t="shared" ca="1" si="88"/>
        <v>-1</v>
      </c>
      <c r="X321" s="167" t="e">
        <f t="shared" ca="1" si="100"/>
        <v>#REF!</v>
      </c>
      <c r="Y321" s="167" t="str">
        <f t="shared" si="101"/>
        <v/>
      </c>
      <c r="Z321" s="167" t="str">
        <f t="shared" ca="1" si="89"/>
        <v/>
      </c>
      <c r="AA321" s="167" t="str">
        <f t="shared" ca="1" si="102"/>
        <v/>
      </c>
      <c r="AB321" s="223" t="b">
        <f t="shared" si="103"/>
        <v>1</v>
      </c>
      <c r="AC321" s="223" t="b">
        <f t="shared" si="104"/>
        <v>1</v>
      </c>
      <c r="AD321" s="223" t="b">
        <f t="shared" si="105"/>
        <v>1</v>
      </c>
      <c r="AE321" s="223" t="b">
        <f t="shared" si="106"/>
        <v>1</v>
      </c>
      <c r="AF321" s="252" t="str">
        <f t="shared" ca="1" si="107"/>
        <v/>
      </c>
      <c r="AG321" s="420"/>
    </row>
    <row r="322" spans="1:33" x14ac:dyDescent="0.3">
      <c r="A322" s="260">
        <f t="shared" ca="1" si="90"/>
        <v>-1</v>
      </c>
      <c r="B322" s="261" t="str" cm="1">
        <f t="array" ref="B322">IF(NOT(ISNA(_xlfn.XLOOKUP(I322,T11_AusBerSort,T11_AusBerSort))),"A",IF(NOT(ISNA(VLOOKUP(I322,T11_EinBerSort,T11_EinBerSort))),"E",""))</f>
        <v/>
      </c>
      <c r="C322" s="265" t="s">
        <v>191</v>
      </c>
      <c r="D322" s="262">
        <f t="shared" si="108"/>
        <v>309</v>
      </c>
      <c r="E322" s="260">
        <f t="shared" ca="1" si="109"/>
        <v>-1</v>
      </c>
      <c r="F322" s="18"/>
      <c r="G322" s="18"/>
      <c r="H322" s="18"/>
      <c r="I322" s="18"/>
      <c r="J322" s="18"/>
      <c r="K322" s="21"/>
      <c r="M322" s="222" t="str">
        <f t="shared" si="91"/>
        <v>000000</v>
      </c>
      <c r="N322" s="222">
        <f t="shared" si="92"/>
        <v>0</v>
      </c>
      <c r="O322" s="222" t="b">
        <f t="shared" si="93"/>
        <v>1</v>
      </c>
      <c r="P322" s="222" t="b">
        <f t="shared" si="94"/>
        <v>1</v>
      </c>
      <c r="Q322" s="222" t="b">
        <f t="shared" si="95"/>
        <v>1</v>
      </c>
      <c r="R322" s="222" t="b">
        <f t="shared" si="96"/>
        <v>1</v>
      </c>
      <c r="S322" s="222" t="b">
        <f t="shared" si="97"/>
        <v>1</v>
      </c>
      <c r="T322" s="222" t="b">
        <f t="shared" si="98"/>
        <v>1</v>
      </c>
      <c r="U322" s="222" t="b">
        <f t="shared" si="99"/>
        <v>0</v>
      </c>
      <c r="V322" s="167" t="e" cm="1">
        <f t="array" aca="1" ref="V322" ca="1">IFERROR(_xlfn.XLOOKUP(J322,INDIRECT(SUBSTITUTE(SUBSTITUTE(SUBSTITUTE(I322,"/","_"),"-","Y")," ","X")),INDIRECT(SUBSTITUTE(SUBSTITUTE(SUBSTITUTE(I322,"/","_"),"-","Y")," ","X"))),_xlfn.XLOOKUP(J322,INDIRECT(SUBSTITUTE(SUBSTITUTE(SUBSTITUTE(I322,"/","_"),"-","Y")," ","X")),INDIRECT(SUBSTITUTE(SUBSTITUTE(SUBSTITUTE(I322,"/","_"),"-","Y")," ","X"))))</f>
        <v>#REF!</v>
      </c>
      <c r="W322" s="222">
        <f t="shared" ca="1" si="88"/>
        <v>-1</v>
      </c>
      <c r="X322" s="167" t="e">
        <f t="shared" ca="1" si="100"/>
        <v>#REF!</v>
      </c>
      <c r="Y322" s="167" t="str">
        <f t="shared" si="101"/>
        <v/>
      </c>
      <c r="Z322" s="167" t="str">
        <f t="shared" ca="1" si="89"/>
        <v/>
      </c>
      <c r="AA322" s="167" t="str">
        <f t="shared" ca="1" si="102"/>
        <v/>
      </c>
      <c r="AB322" s="223" t="b">
        <f t="shared" si="103"/>
        <v>1</v>
      </c>
      <c r="AC322" s="223" t="b">
        <f t="shared" si="104"/>
        <v>1</v>
      </c>
      <c r="AD322" s="223" t="b">
        <f t="shared" si="105"/>
        <v>1</v>
      </c>
      <c r="AE322" s="223" t="b">
        <f t="shared" si="106"/>
        <v>1</v>
      </c>
      <c r="AF322" s="252" t="str">
        <f t="shared" ca="1" si="107"/>
        <v/>
      </c>
      <c r="AG322" s="420"/>
    </row>
    <row r="323" spans="1:33" x14ac:dyDescent="0.3">
      <c r="A323" s="260">
        <f t="shared" ca="1" si="90"/>
        <v>-1</v>
      </c>
      <c r="B323" s="261" t="str" cm="1">
        <f t="array" ref="B323">IF(NOT(ISNA(_xlfn.XLOOKUP(I323,T11_AusBerSort,T11_AusBerSort))),"A",IF(NOT(ISNA(VLOOKUP(I323,T11_EinBerSort,T11_EinBerSort))),"E",""))</f>
        <v/>
      </c>
      <c r="C323" s="265" t="s">
        <v>191</v>
      </c>
      <c r="D323" s="262">
        <f t="shared" si="108"/>
        <v>310</v>
      </c>
      <c r="E323" s="260">
        <f t="shared" ca="1" si="109"/>
        <v>-1</v>
      </c>
      <c r="F323" s="18"/>
      <c r="G323" s="18"/>
      <c r="H323" s="18"/>
      <c r="I323" s="18"/>
      <c r="J323" s="18"/>
      <c r="K323" s="21"/>
      <c r="M323" s="222" t="str">
        <f t="shared" si="91"/>
        <v>000000</v>
      </c>
      <c r="N323" s="222">
        <f t="shared" si="92"/>
        <v>0</v>
      </c>
      <c r="O323" s="222" t="b">
        <f t="shared" si="93"/>
        <v>1</v>
      </c>
      <c r="P323" s="222" t="b">
        <f t="shared" si="94"/>
        <v>1</v>
      </c>
      <c r="Q323" s="222" t="b">
        <f t="shared" si="95"/>
        <v>1</v>
      </c>
      <c r="R323" s="222" t="b">
        <f t="shared" si="96"/>
        <v>1</v>
      </c>
      <c r="S323" s="222" t="b">
        <f t="shared" si="97"/>
        <v>1</v>
      </c>
      <c r="T323" s="222" t="b">
        <f t="shared" si="98"/>
        <v>1</v>
      </c>
      <c r="U323" s="222" t="b">
        <f t="shared" si="99"/>
        <v>0</v>
      </c>
      <c r="V323" s="167" t="e" cm="1">
        <f t="array" aca="1" ref="V323" ca="1">IFERROR(_xlfn.XLOOKUP(J323,INDIRECT(SUBSTITUTE(SUBSTITUTE(SUBSTITUTE(I323,"/","_"),"-","Y")," ","X")),INDIRECT(SUBSTITUTE(SUBSTITUTE(SUBSTITUTE(I323,"/","_"),"-","Y")," ","X"))),_xlfn.XLOOKUP(J323,INDIRECT(SUBSTITUTE(SUBSTITUTE(SUBSTITUTE(I323,"/","_"),"-","Y")," ","X")),INDIRECT(SUBSTITUTE(SUBSTITUTE(SUBSTITUTE(I323,"/","_"),"-","Y")," ","X"))))</f>
        <v>#REF!</v>
      </c>
      <c r="W323" s="222">
        <f t="shared" ca="1" si="88"/>
        <v>-1</v>
      </c>
      <c r="X323" s="167" t="e">
        <f t="shared" ca="1" si="100"/>
        <v>#REF!</v>
      </c>
      <c r="Y323" s="167" t="str">
        <f t="shared" si="101"/>
        <v/>
      </c>
      <c r="Z323" s="167" t="str">
        <f t="shared" ca="1" si="89"/>
        <v/>
      </c>
      <c r="AA323" s="167" t="str">
        <f t="shared" ca="1" si="102"/>
        <v/>
      </c>
      <c r="AB323" s="223" t="b">
        <f t="shared" si="103"/>
        <v>1</v>
      </c>
      <c r="AC323" s="223" t="b">
        <f t="shared" si="104"/>
        <v>1</v>
      </c>
      <c r="AD323" s="223" t="b">
        <f t="shared" si="105"/>
        <v>1</v>
      </c>
      <c r="AE323" s="223" t="b">
        <f t="shared" si="106"/>
        <v>1</v>
      </c>
      <c r="AF323" s="252" t="str">
        <f t="shared" ca="1" si="107"/>
        <v/>
      </c>
      <c r="AG323" s="420"/>
    </row>
    <row r="324" spans="1:33" x14ac:dyDescent="0.3">
      <c r="A324" s="260">
        <f t="shared" ca="1" si="90"/>
        <v>-1</v>
      </c>
      <c r="B324" s="261" t="str" cm="1">
        <f t="array" ref="B324">IF(NOT(ISNA(_xlfn.XLOOKUP(I324,T11_AusBerSort,T11_AusBerSort))),"A",IF(NOT(ISNA(VLOOKUP(I324,T11_EinBerSort,T11_EinBerSort))),"E",""))</f>
        <v/>
      </c>
      <c r="C324" s="265" t="s">
        <v>191</v>
      </c>
      <c r="D324" s="262">
        <f t="shared" si="108"/>
        <v>311</v>
      </c>
      <c r="E324" s="260">
        <f t="shared" ca="1" si="109"/>
        <v>-1</v>
      </c>
      <c r="F324" s="18"/>
      <c r="G324" s="18"/>
      <c r="H324" s="18"/>
      <c r="I324" s="18"/>
      <c r="J324" s="18"/>
      <c r="K324" s="21"/>
      <c r="M324" s="222" t="str">
        <f t="shared" si="91"/>
        <v>000000</v>
      </c>
      <c r="N324" s="222">
        <f t="shared" si="92"/>
        <v>0</v>
      </c>
      <c r="O324" s="222" t="b">
        <f t="shared" si="93"/>
        <v>1</v>
      </c>
      <c r="P324" s="222" t="b">
        <f t="shared" si="94"/>
        <v>1</v>
      </c>
      <c r="Q324" s="222" t="b">
        <f t="shared" si="95"/>
        <v>1</v>
      </c>
      <c r="R324" s="222" t="b">
        <f t="shared" si="96"/>
        <v>1</v>
      </c>
      <c r="S324" s="222" t="b">
        <f t="shared" si="97"/>
        <v>1</v>
      </c>
      <c r="T324" s="222" t="b">
        <f t="shared" si="98"/>
        <v>1</v>
      </c>
      <c r="U324" s="222" t="b">
        <f t="shared" si="99"/>
        <v>0</v>
      </c>
      <c r="V324" s="167" t="e" cm="1">
        <f t="array" aca="1" ref="V324" ca="1">IFERROR(_xlfn.XLOOKUP(J324,INDIRECT(SUBSTITUTE(SUBSTITUTE(SUBSTITUTE(I324,"/","_"),"-","Y")," ","X")),INDIRECT(SUBSTITUTE(SUBSTITUTE(SUBSTITUTE(I324,"/","_"),"-","Y")," ","X"))),_xlfn.XLOOKUP(J324,INDIRECT(SUBSTITUTE(SUBSTITUTE(SUBSTITUTE(I324,"/","_"),"-","Y")," ","X")),INDIRECT(SUBSTITUTE(SUBSTITUTE(SUBSTITUTE(I324,"/","_"),"-","Y")," ","X"))))</f>
        <v>#REF!</v>
      </c>
      <c r="W324" s="222">
        <f t="shared" ca="1" si="88"/>
        <v>-1</v>
      </c>
      <c r="X324" s="167" t="e">
        <f t="shared" ca="1" si="100"/>
        <v>#REF!</v>
      </c>
      <c r="Y324" s="167" t="str">
        <f t="shared" si="101"/>
        <v/>
      </c>
      <c r="Z324" s="167" t="str">
        <f t="shared" ca="1" si="89"/>
        <v/>
      </c>
      <c r="AA324" s="167" t="str">
        <f t="shared" ca="1" si="102"/>
        <v/>
      </c>
      <c r="AB324" s="223" t="b">
        <f t="shared" si="103"/>
        <v>1</v>
      </c>
      <c r="AC324" s="223" t="b">
        <f t="shared" si="104"/>
        <v>1</v>
      </c>
      <c r="AD324" s="223" t="b">
        <f t="shared" si="105"/>
        <v>1</v>
      </c>
      <c r="AE324" s="223" t="b">
        <f t="shared" si="106"/>
        <v>1</v>
      </c>
      <c r="AF324" s="252" t="str">
        <f t="shared" ca="1" si="107"/>
        <v/>
      </c>
      <c r="AG324" s="420"/>
    </row>
    <row r="325" spans="1:33" x14ac:dyDescent="0.3">
      <c r="A325" s="260">
        <f t="shared" ca="1" si="90"/>
        <v>-1</v>
      </c>
      <c r="B325" s="261" t="str" cm="1">
        <f t="array" ref="B325">IF(NOT(ISNA(_xlfn.XLOOKUP(I325,T11_AusBerSort,T11_AusBerSort))),"A",IF(NOT(ISNA(VLOOKUP(I325,T11_EinBerSort,T11_EinBerSort))),"E",""))</f>
        <v/>
      </c>
      <c r="C325" s="265" t="s">
        <v>191</v>
      </c>
      <c r="D325" s="262">
        <f t="shared" si="108"/>
        <v>312</v>
      </c>
      <c r="E325" s="260">
        <f t="shared" ca="1" si="109"/>
        <v>-1</v>
      </c>
      <c r="F325" s="18"/>
      <c r="G325" s="18"/>
      <c r="H325" s="18"/>
      <c r="I325" s="18"/>
      <c r="J325" s="18"/>
      <c r="K325" s="21"/>
      <c r="M325" s="222" t="str">
        <f t="shared" si="91"/>
        <v>000000</v>
      </c>
      <c r="N325" s="222">
        <f t="shared" si="92"/>
        <v>0</v>
      </c>
      <c r="O325" s="222" t="b">
        <f t="shared" si="93"/>
        <v>1</v>
      </c>
      <c r="P325" s="222" t="b">
        <f t="shared" si="94"/>
        <v>1</v>
      </c>
      <c r="Q325" s="222" t="b">
        <f t="shared" si="95"/>
        <v>1</v>
      </c>
      <c r="R325" s="222" t="b">
        <f t="shared" si="96"/>
        <v>1</v>
      </c>
      <c r="S325" s="222" t="b">
        <f t="shared" si="97"/>
        <v>1</v>
      </c>
      <c r="T325" s="222" t="b">
        <f t="shared" si="98"/>
        <v>1</v>
      </c>
      <c r="U325" s="222" t="b">
        <f t="shared" si="99"/>
        <v>0</v>
      </c>
      <c r="V325" s="167" t="e" cm="1">
        <f t="array" aca="1" ref="V325" ca="1">IFERROR(_xlfn.XLOOKUP(J325,INDIRECT(SUBSTITUTE(SUBSTITUTE(SUBSTITUTE(I325,"/","_"),"-","Y")," ","X")),INDIRECT(SUBSTITUTE(SUBSTITUTE(SUBSTITUTE(I325,"/","_"),"-","Y")," ","X"))),_xlfn.XLOOKUP(J325,INDIRECT(SUBSTITUTE(SUBSTITUTE(SUBSTITUTE(I325,"/","_"),"-","Y")," ","X")),INDIRECT(SUBSTITUTE(SUBSTITUTE(SUBSTITUTE(I325,"/","_"),"-","Y")," ","X"))))</f>
        <v>#REF!</v>
      </c>
      <c r="W325" s="222">
        <f t="shared" ca="1" si="88"/>
        <v>-1</v>
      </c>
      <c r="X325" s="167" t="e">
        <f t="shared" ca="1" si="100"/>
        <v>#REF!</v>
      </c>
      <c r="Y325" s="167" t="str">
        <f t="shared" si="101"/>
        <v/>
      </c>
      <c r="Z325" s="167" t="str">
        <f t="shared" ca="1" si="89"/>
        <v/>
      </c>
      <c r="AA325" s="167" t="str">
        <f t="shared" ca="1" si="102"/>
        <v/>
      </c>
      <c r="AB325" s="223" t="b">
        <f t="shared" si="103"/>
        <v>1</v>
      </c>
      <c r="AC325" s="223" t="b">
        <f t="shared" si="104"/>
        <v>1</v>
      </c>
      <c r="AD325" s="223" t="b">
        <f t="shared" si="105"/>
        <v>1</v>
      </c>
      <c r="AE325" s="223" t="b">
        <f t="shared" si="106"/>
        <v>1</v>
      </c>
      <c r="AF325" s="252" t="str">
        <f t="shared" ca="1" si="107"/>
        <v/>
      </c>
      <c r="AG325" s="420"/>
    </row>
    <row r="326" spans="1:33" x14ac:dyDescent="0.3">
      <c r="A326" s="260">
        <f t="shared" ca="1" si="90"/>
        <v>-1</v>
      </c>
      <c r="B326" s="261" t="str" cm="1">
        <f t="array" ref="B326">IF(NOT(ISNA(_xlfn.XLOOKUP(I326,T11_AusBerSort,T11_AusBerSort))),"A",IF(NOT(ISNA(VLOOKUP(I326,T11_EinBerSort,T11_EinBerSort))),"E",""))</f>
        <v/>
      </c>
      <c r="C326" s="265" t="s">
        <v>191</v>
      </c>
      <c r="D326" s="262">
        <f t="shared" si="108"/>
        <v>313</v>
      </c>
      <c r="E326" s="260">
        <f t="shared" ca="1" si="109"/>
        <v>-1</v>
      </c>
      <c r="F326" s="18"/>
      <c r="G326" s="18"/>
      <c r="H326" s="18"/>
      <c r="I326" s="18"/>
      <c r="J326" s="18"/>
      <c r="K326" s="21"/>
      <c r="M326" s="222" t="str">
        <f t="shared" si="91"/>
        <v>000000</v>
      </c>
      <c r="N326" s="222">
        <f t="shared" si="92"/>
        <v>0</v>
      </c>
      <c r="O326" s="222" t="b">
        <f t="shared" si="93"/>
        <v>1</v>
      </c>
      <c r="P326" s="222" t="b">
        <f t="shared" si="94"/>
        <v>1</v>
      </c>
      <c r="Q326" s="222" t="b">
        <f t="shared" si="95"/>
        <v>1</v>
      </c>
      <c r="R326" s="222" t="b">
        <f t="shared" si="96"/>
        <v>1</v>
      </c>
      <c r="S326" s="222" t="b">
        <f t="shared" si="97"/>
        <v>1</v>
      </c>
      <c r="T326" s="222" t="b">
        <f t="shared" si="98"/>
        <v>1</v>
      </c>
      <c r="U326" s="222" t="b">
        <f t="shared" si="99"/>
        <v>0</v>
      </c>
      <c r="V326" s="167" t="e" cm="1">
        <f t="array" aca="1" ref="V326" ca="1">IFERROR(_xlfn.XLOOKUP(J326,INDIRECT(SUBSTITUTE(SUBSTITUTE(SUBSTITUTE(I326,"/","_"),"-","Y")," ","X")),INDIRECT(SUBSTITUTE(SUBSTITUTE(SUBSTITUTE(I326,"/","_"),"-","Y")," ","X"))),_xlfn.XLOOKUP(J326,INDIRECT(SUBSTITUTE(SUBSTITUTE(SUBSTITUTE(I326,"/","_"),"-","Y")," ","X")),INDIRECT(SUBSTITUTE(SUBSTITUTE(SUBSTITUTE(I326,"/","_"),"-","Y")," ","X"))))</f>
        <v>#REF!</v>
      </c>
      <c r="W326" s="222">
        <f t="shared" ca="1" si="88"/>
        <v>-1</v>
      </c>
      <c r="X326" s="167" t="e">
        <f t="shared" ca="1" si="100"/>
        <v>#REF!</v>
      </c>
      <c r="Y326" s="167" t="str">
        <f t="shared" si="101"/>
        <v/>
      </c>
      <c r="Z326" s="167" t="str">
        <f t="shared" ca="1" si="89"/>
        <v/>
      </c>
      <c r="AA326" s="167" t="str">
        <f t="shared" ca="1" si="102"/>
        <v/>
      </c>
      <c r="AB326" s="223" t="b">
        <f t="shared" si="103"/>
        <v>1</v>
      </c>
      <c r="AC326" s="223" t="b">
        <f t="shared" si="104"/>
        <v>1</v>
      </c>
      <c r="AD326" s="223" t="b">
        <f t="shared" si="105"/>
        <v>1</v>
      </c>
      <c r="AE326" s="223" t="b">
        <f t="shared" si="106"/>
        <v>1</v>
      </c>
      <c r="AF326" s="252" t="str">
        <f t="shared" ca="1" si="107"/>
        <v/>
      </c>
      <c r="AG326" s="420"/>
    </row>
    <row r="327" spans="1:33" x14ac:dyDescent="0.3">
      <c r="A327" s="260">
        <f t="shared" ca="1" si="90"/>
        <v>-1</v>
      </c>
      <c r="B327" s="261" t="str" cm="1">
        <f t="array" ref="B327">IF(NOT(ISNA(_xlfn.XLOOKUP(I327,T11_AusBerSort,T11_AusBerSort))),"A",IF(NOT(ISNA(VLOOKUP(I327,T11_EinBerSort,T11_EinBerSort))),"E",""))</f>
        <v/>
      </c>
      <c r="C327" s="265" t="s">
        <v>191</v>
      </c>
      <c r="D327" s="262">
        <f t="shared" si="108"/>
        <v>314</v>
      </c>
      <c r="E327" s="260">
        <f t="shared" ca="1" si="109"/>
        <v>-1</v>
      </c>
      <c r="F327" s="18"/>
      <c r="G327" s="18"/>
      <c r="H327" s="18"/>
      <c r="I327" s="18"/>
      <c r="J327" s="18"/>
      <c r="K327" s="21"/>
      <c r="M327" s="222" t="str">
        <f t="shared" si="91"/>
        <v>000000</v>
      </c>
      <c r="N327" s="222">
        <f t="shared" si="92"/>
        <v>0</v>
      </c>
      <c r="O327" s="222" t="b">
        <f t="shared" si="93"/>
        <v>1</v>
      </c>
      <c r="P327" s="222" t="b">
        <f t="shared" si="94"/>
        <v>1</v>
      </c>
      <c r="Q327" s="222" t="b">
        <f t="shared" si="95"/>
        <v>1</v>
      </c>
      <c r="R327" s="222" t="b">
        <f t="shared" si="96"/>
        <v>1</v>
      </c>
      <c r="S327" s="222" t="b">
        <f t="shared" si="97"/>
        <v>1</v>
      </c>
      <c r="T327" s="222" t="b">
        <f t="shared" si="98"/>
        <v>1</v>
      </c>
      <c r="U327" s="222" t="b">
        <f t="shared" si="99"/>
        <v>0</v>
      </c>
      <c r="V327" s="167" t="e" cm="1">
        <f t="array" aca="1" ref="V327" ca="1">IFERROR(_xlfn.XLOOKUP(J327,INDIRECT(SUBSTITUTE(SUBSTITUTE(SUBSTITUTE(I327,"/","_"),"-","Y")," ","X")),INDIRECT(SUBSTITUTE(SUBSTITUTE(SUBSTITUTE(I327,"/","_"),"-","Y")," ","X"))),_xlfn.XLOOKUP(J327,INDIRECT(SUBSTITUTE(SUBSTITUTE(SUBSTITUTE(I327,"/","_"),"-","Y")," ","X")),INDIRECT(SUBSTITUTE(SUBSTITUTE(SUBSTITUTE(I327,"/","_"),"-","Y")," ","X"))))</f>
        <v>#REF!</v>
      </c>
      <c r="W327" s="222">
        <f t="shared" ca="1" si="88"/>
        <v>-1</v>
      </c>
      <c r="X327" s="167" t="e">
        <f t="shared" ca="1" si="100"/>
        <v>#REF!</v>
      </c>
      <c r="Y327" s="167" t="str">
        <f t="shared" si="101"/>
        <v/>
      </c>
      <c r="Z327" s="167" t="str">
        <f t="shared" ca="1" si="89"/>
        <v/>
      </c>
      <c r="AA327" s="167" t="str">
        <f t="shared" ca="1" si="102"/>
        <v/>
      </c>
      <c r="AB327" s="223" t="b">
        <f t="shared" si="103"/>
        <v>1</v>
      </c>
      <c r="AC327" s="223" t="b">
        <f t="shared" si="104"/>
        <v>1</v>
      </c>
      <c r="AD327" s="223" t="b">
        <f t="shared" si="105"/>
        <v>1</v>
      </c>
      <c r="AE327" s="223" t="b">
        <f t="shared" si="106"/>
        <v>1</v>
      </c>
      <c r="AF327" s="252" t="str">
        <f t="shared" ca="1" si="107"/>
        <v/>
      </c>
      <c r="AG327" s="420"/>
    </row>
    <row r="328" spans="1:33" x14ac:dyDescent="0.3">
      <c r="A328" s="260">
        <f t="shared" ca="1" si="90"/>
        <v>-1</v>
      </c>
      <c r="B328" s="261" t="str" cm="1">
        <f t="array" ref="B328">IF(NOT(ISNA(_xlfn.XLOOKUP(I328,T11_AusBerSort,T11_AusBerSort))),"A",IF(NOT(ISNA(VLOOKUP(I328,T11_EinBerSort,T11_EinBerSort))),"E",""))</f>
        <v/>
      </c>
      <c r="C328" s="265" t="s">
        <v>191</v>
      </c>
      <c r="D328" s="262">
        <f t="shared" si="108"/>
        <v>315</v>
      </c>
      <c r="E328" s="260">
        <f t="shared" ca="1" si="109"/>
        <v>-1</v>
      </c>
      <c r="F328" s="18"/>
      <c r="G328" s="18"/>
      <c r="H328" s="18"/>
      <c r="I328" s="18"/>
      <c r="J328" s="18"/>
      <c r="K328" s="21"/>
      <c r="M328" s="222" t="str">
        <f t="shared" si="91"/>
        <v>000000</v>
      </c>
      <c r="N328" s="222">
        <f t="shared" si="92"/>
        <v>0</v>
      </c>
      <c r="O328" s="222" t="b">
        <f t="shared" si="93"/>
        <v>1</v>
      </c>
      <c r="P328" s="222" t="b">
        <f t="shared" si="94"/>
        <v>1</v>
      </c>
      <c r="Q328" s="222" t="b">
        <f t="shared" si="95"/>
        <v>1</v>
      </c>
      <c r="R328" s="222" t="b">
        <f t="shared" si="96"/>
        <v>1</v>
      </c>
      <c r="S328" s="222" t="b">
        <f t="shared" si="97"/>
        <v>1</v>
      </c>
      <c r="T328" s="222" t="b">
        <f t="shared" si="98"/>
        <v>1</v>
      </c>
      <c r="U328" s="222" t="b">
        <f t="shared" si="99"/>
        <v>0</v>
      </c>
      <c r="V328" s="167" t="e" cm="1">
        <f t="array" aca="1" ref="V328" ca="1">IFERROR(_xlfn.XLOOKUP(J328,INDIRECT(SUBSTITUTE(SUBSTITUTE(SUBSTITUTE(I328,"/","_"),"-","Y")," ","X")),INDIRECT(SUBSTITUTE(SUBSTITUTE(SUBSTITUTE(I328,"/","_"),"-","Y")," ","X"))),_xlfn.XLOOKUP(J328,INDIRECT(SUBSTITUTE(SUBSTITUTE(SUBSTITUTE(I328,"/","_"),"-","Y")," ","X")),INDIRECT(SUBSTITUTE(SUBSTITUTE(SUBSTITUTE(I328,"/","_"),"-","Y")," ","X"))))</f>
        <v>#REF!</v>
      </c>
      <c r="W328" s="222">
        <f t="shared" ca="1" si="88"/>
        <v>-1</v>
      </c>
      <c r="X328" s="167" t="e">
        <f t="shared" ca="1" si="100"/>
        <v>#REF!</v>
      </c>
      <c r="Y328" s="167" t="str">
        <f t="shared" si="101"/>
        <v/>
      </c>
      <c r="Z328" s="167" t="str">
        <f t="shared" ca="1" si="89"/>
        <v/>
      </c>
      <c r="AA328" s="167" t="str">
        <f t="shared" ca="1" si="102"/>
        <v/>
      </c>
      <c r="AB328" s="223" t="b">
        <f t="shared" si="103"/>
        <v>1</v>
      </c>
      <c r="AC328" s="223" t="b">
        <f t="shared" si="104"/>
        <v>1</v>
      </c>
      <c r="AD328" s="223" t="b">
        <f t="shared" si="105"/>
        <v>1</v>
      </c>
      <c r="AE328" s="223" t="b">
        <f t="shared" si="106"/>
        <v>1</v>
      </c>
      <c r="AF328" s="252" t="str">
        <f t="shared" ca="1" si="107"/>
        <v/>
      </c>
      <c r="AG328" s="420"/>
    </row>
    <row r="329" spans="1:33" x14ac:dyDescent="0.3">
      <c r="A329" s="260">
        <f t="shared" ca="1" si="90"/>
        <v>-1</v>
      </c>
      <c r="B329" s="261" t="str" cm="1">
        <f t="array" ref="B329">IF(NOT(ISNA(_xlfn.XLOOKUP(I329,T11_AusBerSort,T11_AusBerSort))),"A",IF(NOT(ISNA(VLOOKUP(I329,T11_EinBerSort,T11_EinBerSort))),"E",""))</f>
        <v/>
      </c>
      <c r="C329" s="265" t="s">
        <v>191</v>
      </c>
      <c r="D329" s="262">
        <f t="shared" si="108"/>
        <v>316</v>
      </c>
      <c r="E329" s="260">
        <f t="shared" ca="1" si="109"/>
        <v>-1</v>
      </c>
      <c r="F329" s="18"/>
      <c r="G329" s="18"/>
      <c r="H329" s="18"/>
      <c r="I329" s="18"/>
      <c r="J329" s="18"/>
      <c r="K329" s="21"/>
      <c r="M329" s="222" t="str">
        <f t="shared" si="91"/>
        <v>000000</v>
      </c>
      <c r="N329" s="222">
        <f t="shared" si="92"/>
        <v>0</v>
      </c>
      <c r="O329" s="222" t="b">
        <f t="shared" si="93"/>
        <v>1</v>
      </c>
      <c r="P329" s="222" t="b">
        <f t="shared" si="94"/>
        <v>1</v>
      </c>
      <c r="Q329" s="222" t="b">
        <f t="shared" si="95"/>
        <v>1</v>
      </c>
      <c r="R329" s="222" t="b">
        <f t="shared" si="96"/>
        <v>1</v>
      </c>
      <c r="S329" s="222" t="b">
        <f t="shared" si="97"/>
        <v>1</v>
      </c>
      <c r="T329" s="222" t="b">
        <f t="shared" si="98"/>
        <v>1</v>
      </c>
      <c r="U329" s="222" t="b">
        <f t="shared" si="99"/>
        <v>0</v>
      </c>
      <c r="V329" s="167" t="e" cm="1">
        <f t="array" aca="1" ref="V329" ca="1">IFERROR(_xlfn.XLOOKUP(J329,INDIRECT(SUBSTITUTE(SUBSTITUTE(SUBSTITUTE(I329,"/","_"),"-","Y")," ","X")),INDIRECT(SUBSTITUTE(SUBSTITUTE(SUBSTITUTE(I329,"/","_"),"-","Y")," ","X"))),_xlfn.XLOOKUP(J329,INDIRECT(SUBSTITUTE(SUBSTITUTE(SUBSTITUTE(I329,"/","_"),"-","Y")," ","X")),INDIRECT(SUBSTITUTE(SUBSTITUTE(SUBSTITUTE(I329,"/","_"),"-","Y")," ","X"))))</f>
        <v>#REF!</v>
      </c>
      <c r="W329" s="222">
        <f t="shared" ca="1" si="88"/>
        <v>-1</v>
      </c>
      <c r="X329" s="167" t="e">
        <f t="shared" ca="1" si="100"/>
        <v>#REF!</v>
      </c>
      <c r="Y329" s="167" t="str">
        <f t="shared" si="101"/>
        <v/>
      </c>
      <c r="Z329" s="167" t="str">
        <f t="shared" ca="1" si="89"/>
        <v/>
      </c>
      <c r="AA329" s="167" t="str">
        <f t="shared" ca="1" si="102"/>
        <v/>
      </c>
      <c r="AB329" s="223" t="b">
        <f t="shared" si="103"/>
        <v>1</v>
      </c>
      <c r="AC329" s="223" t="b">
        <f t="shared" si="104"/>
        <v>1</v>
      </c>
      <c r="AD329" s="223" t="b">
        <f t="shared" si="105"/>
        <v>1</v>
      </c>
      <c r="AE329" s="223" t="b">
        <f t="shared" si="106"/>
        <v>1</v>
      </c>
      <c r="AF329" s="252" t="str">
        <f t="shared" ca="1" si="107"/>
        <v/>
      </c>
      <c r="AG329" s="420"/>
    </row>
    <row r="330" spans="1:33" x14ac:dyDescent="0.3">
      <c r="A330" s="260">
        <f t="shared" ca="1" si="90"/>
        <v>-1</v>
      </c>
      <c r="B330" s="261" t="str" cm="1">
        <f t="array" ref="B330">IF(NOT(ISNA(_xlfn.XLOOKUP(I330,T11_AusBerSort,T11_AusBerSort))),"A",IF(NOT(ISNA(VLOOKUP(I330,T11_EinBerSort,T11_EinBerSort))),"E",""))</f>
        <v/>
      </c>
      <c r="C330" s="265" t="s">
        <v>191</v>
      </c>
      <c r="D330" s="262">
        <f t="shared" si="108"/>
        <v>317</v>
      </c>
      <c r="E330" s="260">
        <f t="shared" ca="1" si="109"/>
        <v>-1</v>
      </c>
      <c r="F330" s="18"/>
      <c r="G330" s="18"/>
      <c r="H330" s="18"/>
      <c r="I330" s="18"/>
      <c r="J330" s="18"/>
      <c r="K330" s="21"/>
      <c r="M330" s="222" t="str">
        <f t="shared" si="91"/>
        <v>000000</v>
      </c>
      <c r="N330" s="222">
        <f t="shared" si="92"/>
        <v>0</v>
      </c>
      <c r="O330" s="222" t="b">
        <f t="shared" si="93"/>
        <v>1</v>
      </c>
      <c r="P330" s="222" t="b">
        <f t="shared" si="94"/>
        <v>1</v>
      </c>
      <c r="Q330" s="222" t="b">
        <f t="shared" si="95"/>
        <v>1</v>
      </c>
      <c r="R330" s="222" t="b">
        <f t="shared" si="96"/>
        <v>1</v>
      </c>
      <c r="S330" s="222" t="b">
        <f t="shared" si="97"/>
        <v>1</v>
      </c>
      <c r="T330" s="222" t="b">
        <f t="shared" si="98"/>
        <v>1</v>
      </c>
      <c r="U330" s="222" t="b">
        <f t="shared" si="99"/>
        <v>0</v>
      </c>
      <c r="V330" s="167" t="e" cm="1">
        <f t="array" aca="1" ref="V330" ca="1">IFERROR(_xlfn.XLOOKUP(J330,INDIRECT(SUBSTITUTE(SUBSTITUTE(SUBSTITUTE(I330,"/","_"),"-","Y")," ","X")),INDIRECT(SUBSTITUTE(SUBSTITUTE(SUBSTITUTE(I330,"/","_"),"-","Y")," ","X"))),_xlfn.XLOOKUP(J330,INDIRECT(SUBSTITUTE(SUBSTITUTE(SUBSTITUTE(I330,"/","_"),"-","Y")," ","X")),INDIRECT(SUBSTITUTE(SUBSTITUTE(SUBSTITUTE(I330,"/","_"),"-","Y")," ","X"))))</f>
        <v>#REF!</v>
      </c>
      <c r="W330" s="222">
        <f t="shared" ca="1" si="88"/>
        <v>-1</v>
      </c>
      <c r="X330" s="167" t="e">
        <f t="shared" ca="1" si="100"/>
        <v>#REF!</v>
      </c>
      <c r="Y330" s="167" t="str">
        <f t="shared" si="101"/>
        <v/>
      </c>
      <c r="Z330" s="167" t="str">
        <f t="shared" ca="1" si="89"/>
        <v/>
      </c>
      <c r="AA330" s="167" t="str">
        <f t="shared" ca="1" si="102"/>
        <v/>
      </c>
      <c r="AB330" s="223" t="b">
        <f t="shared" si="103"/>
        <v>1</v>
      </c>
      <c r="AC330" s="223" t="b">
        <f t="shared" si="104"/>
        <v>1</v>
      </c>
      <c r="AD330" s="223" t="b">
        <f t="shared" si="105"/>
        <v>1</v>
      </c>
      <c r="AE330" s="223" t="b">
        <f t="shared" si="106"/>
        <v>1</v>
      </c>
      <c r="AF330" s="252" t="str">
        <f t="shared" ca="1" si="107"/>
        <v/>
      </c>
      <c r="AG330" s="420"/>
    </row>
    <row r="331" spans="1:33" x14ac:dyDescent="0.3">
      <c r="A331" s="260">
        <f t="shared" ca="1" si="90"/>
        <v>-1</v>
      </c>
      <c r="B331" s="261" t="str" cm="1">
        <f t="array" ref="B331">IF(NOT(ISNA(_xlfn.XLOOKUP(I331,T11_AusBerSort,T11_AusBerSort))),"A",IF(NOT(ISNA(VLOOKUP(I331,T11_EinBerSort,T11_EinBerSort))),"E",""))</f>
        <v/>
      </c>
      <c r="C331" s="265" t="s">
        <v>191</v>
      </c>
      <c r="D331" s="262">
        <f t="shared" si="108"/>
        <v>318</v>
      </c>
      <c r="E331" s="260">
        <f t="shared" ca="1" si="109"/>
        <v>-1</v>
      </c>
      <c r="F331" s="18"/>
      <c r="G331" s="18"/>
      <c r="H331" s="18"/>
      <c r="I331" s="18"/>
      <c r="J331" s="18"/>
      <c r="K331" s="21"/>
      <c r="M331" s="222" t="str">
        <f t="shared" si="91"/>
        <v>000000</v>
      </c>
      <c r="N331" s="222">
        <f t="shared" si="92"/>
        <v>0</v>
      </c>
      <c r="O331" s="222" t="b">
        <f t="shared" si="93"/>
        <v>1</v>
      </c>
      <c r="P331" s="222" t="b">
        <f t="shared" si="94"/>
        <v>1</v>
      </c>
      <c r="Q331" s="222" t="b">
        <f t="shared" si="95"/>
        <v>1</v>
      </c>
      <c r="R331" s="222" t="b">
        <f t="shared" si="96"/>
        <v>1</v>
      </c>
      <c r="S331" s="222" t="b">
        <f t="shared" si="97"/>
        <v>1</v>
      </c>
      <c r="T331" s="222" t="b">
        <f t="shared" si="98"/>
        <v>1</v>
      </c>
      <c r="U331" s="222" t="b">
        <f t="shared" si="99"/>
        <v>0</v>
      </c>
      <c r="V331" s="167" t="e" cm="1">
        <f t="array" aca="1" ref="V331" ca="1">IFERROR(_xlfn.XLOOKUP(J331,INDIRECT(SUBSTITUTE(SUBSTITUTE(SUBSTITUTE(I331,"/","_"),"-","Y")," ","X")),INDIRECT(SUBSTITUTE(SUBSTITUTE(SUBSTITUTE(I331,"/","_"),"-","Y")," ","X"))),_xlfn.XLOOKUP(J331,INDIRECT(SUBSTITUTE(SUBSTITUTE(SUBSTITUTE(I331,"/","_"),"-","Y")," ","X")),INDIRECT(SUBSTITUTE(SUBSTITUTE(SUBSTITUTE(I331,"/","_"),"-","Y")," ","X"))))</f>
        <v>#REF!</v>
      </c>
      <c r="W331" s="222">
        <f t="shared" ca="1" si="88"/>
        <v>-1</v>
      </c>
      <c r="X331" s="167" t="e">
        <f t="shared" ca="1" si="100"/>
        <v>#REF!</v>
      </c>
      <c r="Y331" s="167" t="str">
        <f t="shared" si="101"/>
        <v/>
      </c>
      <c r="Z331" s="167" t="str">
        <f t="shared" ca="1" si="89"/>
        <v/>
      </c>
      <c r="AA331" s="167" t="str">
        <f t="shared" ca="1" si="102"/>
        <v/>
      </c>
      <c r="AB331" s="223" t="b">
        <f t="shared" si="103"/>
        <v>1</v>
      </c>
      <c r="AC331" s="223" t="b">
        <f t="shared" si="104"/>
        <v>1</v>
      </c>
      <c r="AD331" s="223" t="b">
        <f t="shared" si="105"/>
        <v>1</v>
      </c>
      <c r="AE331" s="223" t="b">
        <f t="shared" si="106"/>
        <v>1</v>
      </c>
      <c r="AF331" s="252" t="str">
        <f t="shared" ca="1" si="107"/>
        <v/>
      </c>
      <c r="AG331" s="420"/>
    </row>
    <row r="332" spans="1:33" x14ac:dyDescent="0.3">
      <c r="A332" s="260">
        <f t="shared" ca="1" si="90"/>
        <v>-1</v>
      </c>
      <c r="B332" s="261" t="str" cm="1">
        <f t="array" ref="B332">IF(NOT(ISNA(_xlfn.XLOOKUP(I332,T11_AusBerSort,T11_AusBerSort))),"A",IF(NOT(ISNA(VLOOKUP(I332,T11_EinBerSort,T11_EinBerSort))),"E",""))</f>
        <v/>
      </c>
      <c r="C332" s="265" t="s">
        <v>191</v>
      </c>
      <c r="D332" s="262">
        <f t="shared" si="108"/>
        <v>319</v>
      </c>
      <c r="E332" s="260">
        <f t="shared" ca="1" si="109"/>
        <v>-1</v>
      </c>
      <c r="F332" s="18"/>
      <c r="G332" s="18"/>
      <c r="H332" s="18"/>
      <c r="I332" s="18"/>
      <c r="J332" s="18"/>
      <c r="K332" s="21"/>
      <c r="M332" s="222" t="str">
        <f t="shared" si="91"/>
        <v>000000</v>
      </c>
      <c r="N332" s="222">
        <f t="shared" si="92"/>
        <v>0</v>
      </c>
      <c r="O332" s="222" t="b">
        <f t="shared" si="93"/>
        <v>1</v>
      </c>
      <c r="P332" s="222" t="b">
        <f t="shared" si="94"/>
        <v>1</v>
      </c>
      <c r="Q332" s="222" t="b">
        <f t="shared" si="95"/>
        <v>1</v>
      </c>
      <c r="R332" s="222" t="b">
        <f t="shared" si="96"/>
        <v>1</v>
      </c>
      <c r="S332" s="222" t="b">
        <f t="shared" si="97"/>
        <v>1</v>
      </c>
      <c r="T332" s="222" t="b">
        <f t="shared" si="98"/>
        <v>1</v>
      </c>
      <c r="U332" s="222" t="b">
        <f t="shared" si="99"/>
        <v>0</v>
      </c>
      <c r="V332" s="167" t="e" cm="1">
        <f t="array" aca="1" ref="V332" ca="1">IFERROR(_xlfn.XLOOKUP(J332,INDIRECT(SUBSTITUTE(SUBSTITUTE(SUBSTITUTE(I332,"/","_"),"-","Y")," ","X")),INDIRECT(SUBSTITUTE(SUBSTITUTE(SUBSTITUTE(I332,"/","_"),"-","Y")," ","X"))),_xlfn.XLOOKUP(J332,INDIRECT(SUBSTITUTE(SUBSTITUTE(SUBSTITUTE(I332,"/","_"),"-","Y")," ","X")),INDIRECT(SUBSTITUTE(SUBSTITUTE(SUBSTITUTE(I332,"/","_"),"-","Y")," ","X"))))</f>
        <v>#REF!</v>
      </c>
      <c r="W332" s="222">
        <f t="shared" ca="1" si="88"/>
        <v>-1</v>
      </c>
      <c r="X332" s="167" t="e">
        <f t="shared" ca="1" si="100"/>
        <v>#REF!</v>
      </c>
      <c r="Y332" s="167" t="str">
        <f t="shared" si="101"/>
        <v/>
      </c>
      <c r="Z332" s="167" t="str">
        <f t="shared" ca="1" si="89"/>
        <v/>
      </c>
      <c r="AA332" s="167" t="str">
        <f t="shared" ca="1" si="102"/>
        <v/>
      </c>
      <c r="AB332" s="223" t="b">
        <f t="shared" si="103"/>
        <v>1</v>
      </c>
      <c r="AC332" s="223" t="b">
        <f t="shared" si="104"/>
        <v>1</v>
      </c>
      <c r="AD332" s="223" t="b">
        <f t="shared" si="105"/>
        <v>1</v>
      </c>
      <c r="AE332" s="223" t="b">
        <f t="shared" si="106"/>
        <v>1</v>
      </c>
      <c r="AF332" s="252" t="str">
        <f t="shared" ca="1" si="107"/>
        <v/>
      </c>
      <c r="AG332" s="420"/>
    </row>
    <row r="333" spans="1:33" x14ac:dyDescent="0.3">
      <c r="A333" s="260">
        <f t="shared" ca="1" si="90"/>
        <v>-1</v>
      </c>
      <c r="B333" s="261" t="str" cm="1">
        <f t="array" ref="B333">IF(NOT(ISNA(_xlfn.XLOOKUP(I333,T11_AusBerSort,T11_AusBerSort))),"A",IF(NOT(ISNA(VLOOKUP(I333,T11_EinBerSort,T11_EinBerSort))),"E",""))</f>
        <v/>
      </c>
      <c r="C333" s="265" t="s">
        <v>191</v>
      </c>
      <c r="D333" s="262">
        <f t="shared" si="108"/>
        <v>320</v>
      </c>
      <c r="E333" s="260">
        <f t="shared" ca="1" si="109"/>
        <v>-1</v>
      </c>
      <c r="F333" s="18"/>
      <c r="G333" s="18"/>
      <c r="H333" s="18"/>
      <c r="I333" s="18"/>
      <c r="J333" s="18"/>
      <c r="K333" s="21"/>
      <c r="M333" s="222" t="str">
        <f t="shared" si="91"/>
        <v>000000</v>
      </c>
      <c r="N333" s="222">
        <f t="shared" si="92"/>
        <v>0</v>
      </c>
      <c r="O333" s="222" t="b">
        <f t="shared" si="93"/>
        <v>1</v>
      </c>
      <c r="P333" s="222" t="b">
        <f t="shared" si="94"/>
        <v>1</v>
      </c>
      <c r="Q333" s="222" t="b">
        <f t="shared" si="95"/>
        <v>1</v>
      </c>
      <c r="R333" s="222" t="b">
        <f t="shared" si="96"/>
        <v>1</v>
      </c>
      <c r="S333" s="222" t="b">
        <f t="shared" si="97"/>
        <v>1</v>
      </c>
      <c r="T333" s="222" t="b">
        <f t="shared" si="98"/>
        <v>1</v>
      </c>
      <c r="U333" s="222" t="b">
        <f t="shared" si="99"/>
        <v>0</v>
      </c>
      <c r="V333" s="167" t="e" cm="1">
        <f t="array" aca="1" ref="V333" ca="1">IFERROR(_xlfn.XLOOKUP(J333,INDIRECT(SUBSTITUTE(SUBSTITUTE(SUBSTITUTE(I333,"/","_"),"-","Y")," ","X")),INDIRECT(SUBSTITUTE(SUBSTITUTE(SUBSTITUTE(I333,"/","_"),"-","Y")," ","X"))),_xlfn.XLOOKUP(J333,INDIRECT(SUBSTITUTE(SUBSTITUTE(SUBSTITUTE(I333,"/","_"),"-","Y")," ","X")),INDIRECT(SUBSTITUTE(SUBSTITUTE(SUBSTITUTE(I333,"/","_"),"-","Y")," ","X"))))</f>
        <v>#REF!</v>
      </c>
      <c r="W333" s="222">
        <f t="shared" ca="1" si="88"/>
        <v>-1</v>
      </c>
      <c r="X333" s="167" t="e">
        <f t="shared" ca="1" si="100"/>
        <v>#REF!</v>
      </c>
      <c r="Y333" s="167" t="str">
        <f t="shared" si="101"/>
        <v/>
      </c>
      <c r="Z333" s="167" t="str">
        <f t="shared" ca="1" si="89"/>
        <v/>
      </c>
      <c r="AA333" s="167" t="str">
        <f t="shared" ca="1" si="102"/>
        <v/>
      </c>
      <c r="AB333" s="223" t="b">
        <f t="shared" si="103"/>
        <v>1</v>
      </c>
      <c r="AC333" s="223" t="b">
        <f t="shared" si="104"/>
        <v>1</v>
      </c>
      <c r="AD333" s="223" t="b">
        <f t="shared" si="105"/>
        <v>1</v>
      </c>
      <c r="AE333" s="223" t="b">
        <f t="shared" si="106"/>
        <v>1</v>
      </c>
      <c r="AF333" s="252" t="str">
        <f t="shared" ca="1" si="107"/>
        <v/>
      </c>
      <c r="AG333" s="420"/>
    </row>
    <row r="334" spans="1:33" x14ac:dyDescent="0.3">
      <c r="A334" s="260">
        <f t="shared" ca="1" si="90"/>
        <v>-1</v>
      </c>
      <c r="B334" s="261" t="str" cm="1">
        <f t="array" ref="B334">IF(NOT(ISNA(_xlfn.XLOOKUP(I334,T11_AusBerSort,T11_AusBerSort))),"A",IF(NOT(ISNA(VLOOKUP(I334,T11_EinBerSort,T11_EinBerSort))),"E",""))</f>
        <v/>
      </c>
      <c r="C334" s="265" t="s">
        <v>191</v>
      </c>
      <c r="D334" s="262">
        <f t="shared" si="108"/>
        <v>321</v>
      </c>
      <c r="E334" s="260">
        <f t="shared" ca="1" si="109"/>
        <v>-1</v>
      </c>
      <c r="F334" s="18"/>
      <c r="G334" s="18"/>
      <c r="H334" s="18"/>
      <c r="I334" s="18"/>
      <c r="J334" s="18"/>
      <c r="K334" s="21"/>
      <c r="M334" s="222" t="str">
        <f t="shared" si="91"/>
        <v>000000</v>
      </c>
      <c r="N334" s="222">
        <f t="shared" si="92"/>
        <v>0</v>
      </c>
      <c r="O334" s="222" t="b">
        <f t="shared" si="93"/>
        <v>1</v>
      </c>
      <c r="P334" s="222" t="b">
        <f t="shared" si="94"/>
        <v>1</v>
      </c>
      <c r="Q334" s="222" t="b">
        <f t="shared" si="95"/>
        <v>1</v>
      </c>
      <c r="R334" s="222" t="b">
        <f t="shared" si="96"/>
        <v>1</v>
      </c>
      <c r="S334" s="222" t="b">
        <f t="shared" si="97"/>
        <v>1</v>
      </c>
      <c r="T334" s="222" t="b">
        <f t="shared" si="98"/>
        <v>1</v>
      </c>
      <c r="U334" s="222" t="b">
        <f t="shared" si="99"/>
        <v>0</v>
      </c>
      <c r="V334" s="167" t="e" cm="1">
        <f t="array" aca="1" ref="V334" ca="1">IFERROR(_xlfn.XLOOKUP(J334,INDIRECT(SUBSTITUTE(SUBSTITUTE(SUBSTITUTE(I334,"/","_"),"-","Y")," ","X")),INDIRECT(SUBSTITUTE(SUBSTITUTE(SUBSTITUTE(I334,"/","_"),"-","Y")," ","X"))),_xlfn.XLOOKUP(J334,INDIRECT(SUBSTITUTE(SUBSTITUTE(SUBSTITUTE(I334,"/","_"),"-","Y")," ","X")),INDIRECT(SUBSTITUTE(SUBSTITUTE(SUBSTITUTE(I334,"/","_"),"-","Y")," ","X"))))</f>
        <v>#REF!</v>
      </c>
      <c r="W334" s="222">
        <f t="shared" ref="W334:W343" ca="1" si="110">IF(C334="SB",-2,IF(_xlfn.IFNA(VLOOKUP(D334,T3_ErläuterungenLfdNr,1,FALSE),0)&gt;0,_xlfn.IFNA(VLOOKUP(D334,T3_ErläuterungenLfdNr,1,FALSE),0),_xlfn.IFNA(VLOOKUP(J334,T11_BelegErläuterungNotwendig,2,FALSE),-1)))</f>
        <v>-1</v>
      </c>
      <c r="X334" s="167" t="e">
        <f t="shared" ca="1" si="100"/>
        <v>#REF!</v>
      </c>
      <c r="Y334" s="167" t="str">
        <f t="shared" si="101"/>
        <v/>
      </c>
      <c r="Z334" s="167" t="str">
        <f t="shared" ref="Z334:Z343" ca="1" si="111">IF(AND(E334=T11_BelegErläuterungControl,U334),"Bitte Erläuterung: Um was handelt es sich? Notieren Sie dies auf  Tab '3-Erläuterungen Belege'.","")</f>
        <v/>
      </c>
      <c r="AA334" s="167" t="str">
        <f t="shared" ca="1" si="102"/>
        <v/>
      </c>
      <c r="AB334" s="223" t="b">
        <f t="shared" si="103"/>
        <v>1</v>
      </c>
      <c r="AC334" s="223" t="b">
        <f t="shared" si="104"/>
        <v>1</v>
      </c>
      <c r="AD334" s="223" t="b">
        <f t="shared" si="105"/>
        <v>1</v>
      </c>
      <c r="AE334" s="223" t="b">
        <f t="shared" si="106"/>
        <v>1</v>
      </c>
      <c r="AF334" s="252" t="str">
        <f t="shared" ca="1" si="107"/>
        <v/>
      </c>
      <c r="AG334" s="420"/>
    </row>
    <row r="335" spans="1:33" x14ac:dyDescent="0.3">
      <c r="A335" s="260">
        <f t="shared" ref="A335:A343" ca="1" si="112">IF(W335=0,0,W335)</f>
        <v>-1</v>
      </c>
      <c r="B335" s="261" t="str" cm="1">
        <f t="array" ref="B335">IF(NOT(ISNA(_xlfn.XLOOKUP(I335,T11_AusBerSort,T11_AusBerSort))),"A",IF(NOT(ISNA(VLOOKUP(I335,T11_EinBerSort,T11_EinBerSort))),"E",""))</f>
        <v/>
      </c>
      <c r="C335" s="265" t="s">
        <v>191</v>
      </c>
      <c r="D335" s="262">
        <f t="shared" si="108"/>
        <v>322</v>
      </c>
      <c r="E335" s="260">
        <f t="shared" ca="1" si="109"/>
        <v>-1</v>
      </c>
      <c r="F335" s="18"/>
      <c r="G335" s="18"/>
      <c r="H335" s="18"/>
      <c r="I335" s="18"/>
      <c r="J335" s="18"/>
      <c r="K335" s="21"/>
      <c r="M335" s="222" t="str">
        <f t="shared" ref="M335:M343" si="113">LEFT(TEXT(LEN(TRIM(F335)),"0"),1)&amp;LEFT(TEXT(LEN(TRIM(G335)),"0"),1)&amp;LEFT(TEXT(LEN(TRIM(H335)),"0"),1)&amp;LEFT(TEXT(LEN(TRIM(I335)),"0"),1)&amp;LEFT(TEXT(LEN(TRIM(J335)),"0"),1)&amp;LEFT(TEXT(LEN(TRIM(K335)),"0"),1)</f>
        <v>000000</v>
      </c>
      <c r="N335" s="222">
        <f t="shared" ref="N335:N343" si="114">LEN(SUBSTITUTE(M335,"0",""))</f>
        <v>0</v>
      </c>
      <c r="O335" s="222" t="b">
        <f t="shared" ref="O335:O343" si="115">IF(LEN(TRIM(F335))=0,TRUE,FALSE)</f>
        <v>1</v>
      </c>
      <c r="P335" s="222" t="b">
        <f t="shared" ref="P335:P343" si="116">IF(LEN(TRIM(G335))=0,TRUE,FALSE)</f>
        <v>1</v>
      </c>
      <c r="Q335" s="222" t="b">
        <f t="shared" ref="Q335:Q343" si="117">IF(LEN(TRIM(H335))=0,TRUE,FALSE)</f>
        <v>1</v>
      </c>
      <c r="R335" s="222" t="b">
        <f t="shared" ref="R335:R343" si="118">IF(LEN(TRIM(I335))=0,TRUE,FALSE)</f>
        <v>1</v>
      </c>
      <c r="S335" s="222" t="b">
        <f t="shared" ref="S335:S343" si="119">IF(LEN(TRIM(J335))=0,TRUE,FALSE)</f>
        <v>1</v>
      </c>
      <c r="T335" s="222" t="b">
        <f t="shared" ref="T335:T343" si="120">IF(LEN(TRIM(K335))=0,TRUE,FALSE)</f>
        <v>1</v>
      </c>
      <c r="U335" s="222" t="b">
        <f t="shared" ref="U335:U343" si="121">IF(C335="EB",NOT(OR(O335,P335,Q335,R335,S335,T335)),NOT(OR(R335,S335,T335)))</f>
        <v>0</v>
      </c>
      <c r="V335" s="167" t="e" cm="1">
        <f t="array" aca="1" ref="V335" ca="1">IFERROR(_xlfn.XLOOKUP(J335,INDIRECT(SUBSTITUTE(SUBSTITUTE(SUBSTITUTE(I335,"/","_"),"-","Y")," ","X")),INDIRECT(SUBSTITUTE(SUBSTITUTE(SUBSTITUTE(I335,"/","_"),"-","Y")," ","X"))),_xlfn.XLOOKUP(J335,INDIRECT(SUBSTITUTE(SUBSTITUTE(SUBSTITUTE(I335,"/","_"),"-","Y")," ","X")),INDIRECT(SUBSTITUTE(SUBSTITUTE(SUBSTITUTE(I335,"/","_"),"-","Y")," ","X"))))</f>
        <v>#REF!</v>
      </c>
      <c r="W335" s="222">
        <f t="shared" ca="1" si="110"/>
        <v>-1</v>
      </c>
      <c r="X335" s="167" t="e">
        <f t="shared" ref="X335:X343" ca="1" si="122">IF(_xlfn.IFNA(V335,1)=1,"Bitte Eintrag in Spalte Detail korrigieren/ergänzen! ",IF(U335,"",IF(C335="EB","Bitte füllen Sie die Zeile vollständig aus!","Bitte füllen Sie nur in der Zeile die Spalten: Bereich, Detail, Summe aus!")))</f>
        <v>#REF!</v>
      </c>
      <c r="Y335" s="167" t="str">
        <f t="shared" ref="Y335:Y343" si="123">IF(N335&gt;0,IFERROR(X335,IF(U335,"",IF(C335="EB","Bitte füllen Sie die Zeile vollständig aus!","Bitte füllen Sie nur in der Zeile die Spalten: Bereich, Detail, Summe aus!"))),"")</f>
        <v/>
      </c>
      <c r="Z335" s="167" t="str">
        <f t="shared" ca="1" si="111"/>
        <v/>
      </c>
      <c r="AA335" s="167" t="str">
        <f t="shared" ref="AA335:AA343" ca="1" si="124">IF(ISNA(V335),"",IF(U335,IF(AB335,"Diesem Eintrag ist ein zusätzliches Dokument mit der Auflistung aller zugehöriger Einzelbuchungen beizufügen!","Löschen Sie alle Inhalte in der Zeile in den Spalten: Buchhaltungsnummer, Zahlungsempfänger, Zahlungsdatum!"),""))</f>
        <v/>
      </c>
      <c r="AB335" s="223" t="b">
        <f t="shared" ref="AB335:AB343" si="125">OR(C335="EB",AND(C335="SB",AC335,AD335,AE335))</f>
        <v>1</v>
      </c>
      <c r="AC335" s="223" t="b">
        <f t="shared" ref="AC335:AC343" si="126">OR(AND(LEN(TRIM(F335))=0,$C335="SB"),$C335="EB")</f>
        <v>1</v>
      </c>
      <c r="AD335" s="223" t="b">
        <f t="shared" ref="AD335:AD343" si="127">OR(AND(LEN(TRIM(G335))=0,$C335="SB"),$C335="EB")</f>
        <v>1</v>
      </c>
      <c r="AE335" s="223" t="b">
        <f t="shared" ref="AE335:AE343" si="128">OR(AND(LEN(TRIM(H335))=0,$C335="SB"),$C335="EB")</f>
        <v>1</v>
      </c>
      <c r="AF335" s="252" t="str">
        <f t="shared" ref="AF335:AF343" ca="1" si="129">Y335&amp;IF(C335="EB",Z335,AA335)</f>
        <v/>
      </c>
      <c r="AG335" s="420"/>
    </row>
    <row r="336" spans="1:33" x14ac:dyDescent="0.3">
      <c r="A336" s="260">
        <f t="shared" ca="1" si="112"/>
        <v>-1</v>
      </c>
      <c r="B336" s="261" t="str" cm="1">
        <f t="array" ref="B336">IF(NOT(ISNA(_xlfn.XLOOKUP(I336,T11_AusBerSort,T11_AusBerSort))),"A",IF(NOT(ISNA(VLOOKUP(I336,T11_EinBerSort,T11_EinBerSort))),"E",""))</f>
        <v/>
      </c>
      <c r="C336" s="265" t="s">
        <v>191</v>
      </c>
      <c r="D336" s="262">
        <f t="shared" ref="D336:D343" si="130">D335+1</f>
        <v>323</v>
      </c>
      <c r="E336" s="260">
        <f t="shared" ref="E336:E343" ca="1" si="131">IF(W336=0,-100,W336)</f>
        <v>-1</v>
      </c>
      <c r="F336" s="18"/>
      <c r="G336" s="18"/>
      <c r="H336" s="18"/>
      <c r="I336" s="18"/>
      <c r="J336" s="18"/>
      <c r="K336" s="21"/>
      <c r="M336" s="222" t="str">
        <f t="shared" si="113"/>
        <v>000000</v>
      </c>
      <c r="N336" s="222">
        <f t="shared" si="114"/>
        <v>0</v>
      </c>
      <c r="O336" s="222" t="b">
        <f t="shared" si="115"/>
        <v>1</v>
      </c>
      <c r="P336" s="222" t="b">
        <f t="shared" si="116"/>
        <v>1</v>
      </c>
      <c r="Q336" s="222" t="b">
        <f t="shared" si="117"/>
        <v>1</v>
      </c>
      <c r="R336" s="222" t="b">
        <f t="shared" si="118"/>
        <v>1</v>
      </c>
      <c r="S336" s="222" t="b">
        <f t="shared" si="119"/>
        <v>1</v>
      </c>
      <c r="T336" s="222" t="b">
        <f t="shared" si="120"/>
        <v>1</v>
      </c>
      <c r="U336" s="222" t="b">
        <f t="shared" si="121"/>
        <v>0</v>
      </c>
      <c r="V336" s="167" t="e" cm="1">
        <f t="array" aca="1" ref="V336" ca="1">IFERROR(_xlfn.XLOOKUP(J336,INDIRECT(SUBSTITUTE(SUBSTITUTE(SUBSTITUTE(I336,"/","_"),"-","Y")," ","X")),INDIRECT(SUBSTITUTE(SUBSTITUTE(SUBSTITUTE(I336,"/","_"),"-","Y")," ","X"))),_xlfn.XLOOKUP(J336,INDIRECT(SUBSTITUTE(SUBSTITUTE(SUBSTITUTE(I336,"/","_"),"-","Y")," ","X")),INDIRECT(SUBSTITUTE(SUBSTITUTE(SUBSTITUTE(I336,"/","_"),"-","Y")," ","X"))))</f>
        <v>#REF!</v>
      </c>
      <c r="W336" s="222">
        <f t="shared" ca="1" si="110"/>
        <v>-1</v>
      </c>
      <c r="X336" s="167" t="e">
        <f t="shared" ca="1" si="122"/>
        <v>#REF!</v>
      </c>
      <c r="Y336" s="167" t="str">
        <f t="shared" si="123"/>
        <v/>
      </c>
      <c r="Z336" s="167" t="str">
        <f t="shared" ca="1" si="111"/>
        <v/>
      </c>
      <c r="AA336" s="167" t="str">
        <f t="shared" ca="1" si="124"/>
        <v/>
      </c>
      <c r="AB336" s="223" t="b">
        <f t="shared" si="125"/>
        <v>1</v>
      </c>
      <c r="AC336" s="223" t="b">
        <f t="shared" si="126"/>
        <v>1</v>
      </c>
      <c r="AD336" s="223" t="b">
        <f t="shared" si="127"/>
        <v>1</v>
      </c>
      <c r="AE336" s="223" t="b">
        <f t="shared" si="128"/>
        <v>1</v>
      </c>
      <c r="AF336" s="252" t="str">
        <f t="shared" ca="1" si="129"/>
        <v/>
      </c>
      <c r="AG336" s="420"/>
    </row>
    <row r="337" spans="1:33" x14ac:dyDescent="0.3">
      <c r="A337" s="260">
        <f t="shared" ca="1" si="112"/>
        <v>-1</v>
      </c>
      <c r="B337" s="261" t="str" cm="1">
        <f t="array" ref="B337">IF(NOT(ISNA(_xlfn.XLOOKUP(I337,T11_AusBerSort,T11_AusBerSort))),"A",IF(NOT(ISNA(VLOOKUP(I337,T11_EinBerSort,T11_EinBerSort))),"E",""))</f>
        <v/>
      </c>
      <c r="C337" s="265" t="s">
        <v>191</v>
      </c>
      <c r="D337" s="262">
        <f t="shared" si="130"/>
        <v>324</v>
      </c>
      <c r="E337" s="260">
        <f t="shared" ca="1" si="131"/>
        <v>-1</v>
      </c>
      <c r="F337" s="18"/>
      <c r="G337" s="18"/>
      <c r="H337" s="18"/>
      <c r="I337" s="18"/>
      <c r="J337" s="18"/>
      <c r="K337" s="21"/>
      <c r="M337" s="222" t="str">
        <f t="shared" si="113"/>
        <v>000000</v>
      </c>
      <c r="N337" s="222">
        <f t="shared" si="114"/>
        <v>0</v>
      </c>
      <c r="O337" s="222" t="b">
        <f t="shared" si="115"/>
        <v>1</v>
      </c>
      <c r="P337" s="222" t="b">
        <f t="shared" si="116"/>
        <v>1</v>
      </c>
      <c r="Q337" s="222" t="b">
        <f t="shared" si="117"/>
        <v>1</v>
      </c>
      <c r="R337" s="222" t="b">
        <f t="shared" si="118"/>
        <v>1</v>
      </c>
      <c r="S337" s="222" t="b">
        <f t="shared" si="119"/>
        <v>1</v>
      </c>
      <c r="T337" s="222" t="b">
        <f t="shared" si="120"/>
        <v>1</v>
      </c>
      <c r="U337" s="222" t="b">
        <f t="shared" si="121"/>
        <v>0</v>
      </c>
      <c r="V337" s="167" t="e" cm="1">
        <f t="array" aca="1" ref="V337" ca="1">IFERROR(_xlfn.XLOOKUP(J337,INDIRECT(SUBSTITUTE(SUBSTITUTE(SUBSTITUTE(I337,"/","_"),"-","Y")," ","X")),INDIRECT(SUBSTITUTE(SUBSTITUTE(SUBSTITUTE(I337,"/","_"),"-","Y")," ","X"))),_xlfn.XLOOKUP(J337,INDIRECT(SUBSTITUTE(SUBSTITUTE(SUBSTITUTE(I337,"/","_"),"-","Y")," ","X")),INDIRECT(SUBSTITUTE(SUBSTITUTE(SUBSTITUTE(I337,"/","_"),"-","Y")," ","X"))))</f>
        <v>#REF!</v>
      </c>
      <c r="W337" s="222">
        <f t="shared" ca="1" si="110"/>
        <v>-1</v>
      </c>
      <c r="X337" s="167" t="e">
        <f t="shared" ca="1" si="122"/>
        <v>#REF!</v>
      </c>
      <c r="Y337" s="167" t="str">
        <f t="shared" si="123"/>
        <v/>
      </c>
      <c r="Z337" s="167" t="str">
        <f t="shared" ca="1" si="111"/>
        <v/>
      </c>
      <c r="AA337" s="167" t="str">
        <f t="shared" ca="1" si="124"/>
        <v/>
      </c>
      <c r="AB337" s="223" t="b">
        <f t="shared" si="125"/>
        <v>1</v>
      </c>
      <c r="AC337" s="223" t="b">
        <f t="shared" si="126"/>
        <v>1</v>
      </c>
      <c r="AD337" s="223" t="b">
        <f t="shared" si="127"/>
        <v>1</v>
      </c>
      <c r="AE337" s="223" t="b">
        <f t="shared" si="128"/>
        <v>1</v>
      </c>
      <c r="AF337" s="252" t="str">
        <f t="shared" ca="1" si="129"/>
        <v/>
      </c>
      <c r="AG337" s="420"/>
    </row>
    <row r="338" spans="1:33" x14ac:dyDescent="0.3">
      <c r="A338" s="260">
        <f t="shared" ca="1" si="112"/>
        <v>-1</v>
      </c>
      <c r="B338" s="261" t="str" cm="1">
        <f t="array" ref="B338">IF(NOT(ISNA(_xlfn.XLOOKUP(I338,T11_AusBerSort,T11_AusBerSort))),"A",IF(NOT(ISNA(VLOOKUP(I338,T11_EinBerSort,T11_EinBerSort))),"E",""))</f>
        <v/>
      </c>
      <c r="C338" s="265" t="s">
        <v>191</v>
      </c>
      <c r="D338" s="262">
        <f t="shared" si="130"/>
        <v>325</v>
      </c>
      <c r="E338" s="260">
        <f t="shared" ca="1" si="131"/>
        <v>-1</v>
      </c>
      <c r="F338" s="18"/>
      <c r="G338" s="18"/>
      <c r="H338" s="18"/>
      <c r="I338" s="18"/>
      <c r="J338" s="18"/>
      <c r="K338" s="21"/>
      <c r="M338" s="222" t="str">
        <f t="shared" si="113"/>
        <v>000000</v>
      </c>
      <c r="N338" s="222">
        <f t="shared" si="114"/>
        <v>0</v>
      </c>
      <c r="O338" s="222" t="b">
        <f t="shared" si="115"/>
        <v>1</v>
      </c>
      <c r="P338" s="222" t="b">
        <f t="shared" si="116"/>
        <v>1</v>
      </c>
      <c r="Q338" s="222" t="b">
        <f t="shared" si="117"/>
        <v>1</v>
      </c>
      <c r="R338" s="222" t="b">
        <f t="shared" si="118"/>
        <v>1</v>
      </c>
      <c r="S338" s="222" t="b">
        <f t="shared" si="119"/>
        <v>1</v>
      </c>
      <c r="T338" s="222" t="b">
        <f t="shared" si="120"/>
        <v>1</v>
      </c>
      <c r="U338" s="222" t="b">
        <f t="shared" si="121"/>
        <v>0</v>
      </c>
      <c r="V338" s="167" t="e" cm="1">
        <f t="array" aca="1" ref="V338" ca="1">IFERROR(_xlfn.XLOOKUP(J338,INDIRECT(SUBSTITUTE(SUBSTITUTE(SUBSTITUTE(I338,"/","_"),"-","Y")," ","X")),INDIRECT(SUBSTITUTE(SUBSTITUTE(SUBSTITUTE(I338,"/","_"),"-","Y")," ","X"))),_xlfn.XLOOKUP(J338,INDIRECT(SUBSTITUTE(SUBSTITUTE(SUBSTITUTE(I338,"/","_"),"-","Y")," ","X")),INDIRECT(SUBSTITUTE(SUBSTITUTE(SUBSTITUTE(I338,"/","_"),"-","Y")," ","X"))))</f>
        <v>#REF!</v>
      </c>
      <c r="W338" s="222">
        <f t="shared" ca="1" si="110"/>
        <v>-1</v>
      </c>
      <c r="X338" s="167" t="e">
        <f t="shared" ca="1" si="122"/>
        <v>#REF!</v>
      </c>
      <c r="Y338" s="167" t="str">
        <f t="shared" si="123"/>
        <v/>
      </c>
      <c r="Z338" s="167" t="str">
        <f t="shared" ca="1" si="111"/>
        <v/>
      </c>
      <c r="AA338" s="167" t="str">
        <f t="shared" ca="1" si="124"/>
        <v/>
      </c>
      <c r="AB338" s="223" t="b">
        <f t="shared" si="125"/>
        <v>1</v>
      </c>
      <c r="AC338" s="223" t="b">
        <f t="shared" si="126"/>
        <v>1</v>
      </c>
      <c r="AD338" s="223" t="b">
        <f t="shared" si="127"/>
        <v>1</v>
      </c>
      <c r="AE338" s="223" t="b">
        <f t="shared" si="128"/>
        <v>1</v>
      </c>
      <c r="AF338" s="252" t="str">
        <f t="shared" ca="1" si="129"/>
        <v/>
      </c>
      <c r="AG338" s="420"/>
    </row>
    <row r="339" spans="1:33" x14ac:dyDescent="0.3">
      <c r="A339" s="260">
        <f t="shared" ca="1" si="112"/>
        <v>-1</v>
      </c>
      <c r="B339" s="261" t="str" cm="1">
        <f t="array" ref="B339">IF(NOT(ISNA(_xlfn.XLOOKUP(I339,T11_AusBerSort,T11_AusBerSort))),"A",IF(NOT(ISNA(VLOOKUP(I339,T11_EinBerSort,T11_EinBerSort))),"E",""))</f>
        <v/>
      </c>
      <c r="C339" s="265" t="s">
        <v>191</v>
      </c>
      <c r="D339" s="262">
        <f t="shared" si="130"/>
        <v>326</v>
      </c>
      <c r="E339" s="260">
        <f t="shared" ca="1" si="131"/>
        <v>-1</v>
      </c>
      <c r="F339" s="18"/>
      <c r="G339" s="18"/>
      <c r="H339" s="18"/>
      <c r="I339" s="18"/>
      <c r="J339" s="18"/>
      <c r="K339" s="21"/>
      <c r="M339" s="222" t="str">
        <f t="shared" si="113"/>
        <v>000000</v>
      </c>
      <c r="N339" s="222">
        <f t="shared" si="114"/>
        <v>0</v>
      </c>
      <c r="O339" s="222" t="b">
        <f t="shared" si="115"/>
        <v>1</v>
      </c>
      <c r="P339" s="222" t="b">
        <f t="shared" si="116"/>
        <v>1</v>
      </c>
      <c r="Q339" s="222" t="b">
        <f t="shared" si="117"/>
        <v>1</v>
      </c>
      <c r="R339" s="222" t="b">
        <f t="shared" si="118"/>
        <v>1</v>
      </c>
      <c r="S339" s="222" t="b">
        <f t="shared" si="119"/>
        <v>1</v>
      </c>
      <c r="T339" s="222" t="b">
        <f t="shared" si="120"/>
        <v>1</v>
      </c>
      <c r="U339" s="222" t="b">
        <f t="shared" si="121"/>
        <v>0</v>
      </c>
      <c r="V339" s="167" t="e" cm="1">
        <f t="array" aca="1" ref="V339" ca="1">IFERROR(_xlfn.XLOOKUP(J339,INDIRECT(SUBSTITUTE(SUBSTITUTE(SUBSTITUTE(I339,"/","_"),"-","Y")," ","X")),INDIRECT(SUBSTITUTE(SUBSTITUTE(SUBSTITUTE(I339,"/","_"),"-","Y")," ","X"))),_xlfn.XLOOKUP(J339,INDIRECT(SUBSTITUTE(SUBSTITUTE(SUBSTITUTE(I339,"/","_"),"-","Y")," ","X")),INDIRECT(SUBSTITUTE(SUBSTITUTE(SUBSTITUTE(I339,"/","_"),"-","Y")," ","X"))))</f>
        <v>#REF!</v>
      </c>
      <c r="W339" s="222">
        <f t="shared" ca="1" si="110"/>
        <v>-1</v>
      </c>
      <c r="X339" s="167" t="e">
        <f t="shared" ca="1" si="122"/>
        <v>#REF!</v>
      </c>
      <c r="Y339" s="167" t="str">
        <f t="shared" si="123"/>
        <v/>
      </c>
      <c r="Z339" s="167" t="str">
        <f t="shared" ca="1" si="111"/>
        <v/>
      </c>
      <c r="AA339" s="167" t="str">
        <f t="shared" ca="1" si="124"/>
        <v/>
      </c>
      <c r="AB339" s="223" t="b">
        <f t="shared" si="125"/>
        <v>1</v>
      </c>
      <c r="AC339" s="223" t="b">
        <f t="shared" si="126"/>
        <v>1</v>
      </c>
      <c r="AD339" s="223" t="b">
        <f t="shared" si="127"/>
        <v>1</v>
      </c>
      <c r="AE339" s="223" t="b">
        <f t="shared" si="128"/>
        <v>1</v>
      </c>
      <c r="AF339" s="252" t="str">
        <f t="shared" ca="1" si="129"/>
        <v/>
      </c>
      <c r="AG339" s="420"/>
    </row>
    <row r="340" spans="1:33" x14ac:dyDescent="0.3">
      <c r="A340" s="260">
        <f t="shared" ca="1" si="112"/>
        <v>-1</v>
      </c>
      <c r="B340" s="261" t="str" cm="1">
        <f t="array" ref="B340">IF(NOT(ISNA(_xlfn.XLOOKUP(I340,T11_AusBerSort,T11_AusBerSort))),"A",IF(NOT(ISNA(VLOOKUP(I340,T11_EinBerSort,T11_EinBerSort))),"E",""))</f>
        <v/>
      </c>
      <c r="C340" s="265" t="s">
        <v>191</v>
      </c>
      <c r="D340" s="262">
        <f t="shared" si="130"/>
        <v>327</v>
      </c>
      <c r="E340" s="260">
        <f t="shared" ca="1" si="131"/>
        <v>-1</v>
      </c>
      <c r="F340" s="18"/>
      <c r="G340" s="18"/>
      <c r="H340" s="18"/>
      <c r="I340" s="18"/>
      <c r="J340" s="18"/>
      <c r="K340" s="21"/>
      <c r="M340" s="222" t="str">
        <f t="shared" si="113"/>
        <v>000000</v>
      </c>
      <c r="N340" s="222">
        <f t="shared" si="114"/>
        <v>0</v>
      </c>
      <c r="O340" s="222" t="b">
        <f t="shared" si="115"/>
        <v>1</v>
      </c>
      <c r="P340" s="222" t="b">
        <f t="shared" si="116"/>
        <v>1</v>
      </c>
      <c r="Q340" s="222" t="b">
        <f t="shared" si="117"/>
        <v>1</v>
      </c>
      <c r="R340" s="222" t="b">
        <f t="shared" si="118"/>
        <v>1</v>
      </c>
      <c r="S340" s="222" t="b">
        <f t="shared" si="119"/>
        <v>1</v>
      </c>
      <c r="T340" s="222" t="b">
        <f t="shared" si="120"/>
        <v>1</v>
      </c>
      <c r="U340" s="222" t="b">
        <f t="shared" si="121"/>
        <v>0</v>
      </c>
      <c r="V340" s="167" t="e" cm="1">
        <f t="array" aca="1" ref="V340" ca="1">IFERROR(_xlfn.XLOOKUP(J340,INDIRECT(SUBSTITUTE(SUBSTITUTE(SUBSTITUTE(I340,"/","_"),"-","Y")," ","X")),INDIRECT(SUBSTITUTE(SUBSTITUTE(SUBSTITUTE(I340,"/","_"),"-","Y")," ","X"))),_xlfn.XLOOKUP(J340,INDIRECT(SUBSTITUTE(SUBSTITUTE(SUBSTITUTE(I340,"/","_"),"-","Y")," ","X")),INDIRECT(SUBSTITUTE(SUBSTITUTE(SUBSTITUTE(I340,"/","_"),"-","Y")," ","X"))))</f>
        <v>#REF!</v>
      </c>
      <c r="W340" s="222">
        <f t="shared" ca="1" si="110"/>
        <v>-1</v>
      </c>
      <c r="X340" s="167" t="e">
        <f t="shared" ca="1" si="122"/>
        <v>#REF!</v>
      </c>
      <c r="Y340" s="167" t="str">
        <f t="shared" si="123"/>
        <v/>
      </c>
      <c r="Z340" s="167" t="str">
        <f t="shared" ca="1" si="111"/>
        <v/>
      </c>
      <c r="AA340" s="167" t="str">
        <f t="shared" ca="1" si="124"/>
        <v/>
      </c>
      <c r="AB340" s="223" t="b">
        <f t="shared" si="125"/>
        <v>1</v>
      </c>
      <c r="AC340" s="223" t="b">
        <f t="shared" si="126"/>
        <v>1</v>
      </c>
      <c r="AD340" s="223" t="b">
        <f t="shared" si="127"/>
        <v>1</v>
      </c>
      <c r="AE340" s="223" t="b">
        <f t="shared" si="128"/>
        <v>1</v>
      </c>
      <c r="AF340" s="252" t="str">
        <f t="shared" ca="1" si="129"/>
        <v/>
      </c>
      <c r="AG340" s="420"/>
    </row>
    <row r="341" spans="1:33" x14ac:dyDescent="0.3">
      <c r="A341" s="260">
        <f t="shared" ca="1" si="112"/>
        <v>-1</v>
      </c>
      <c r="B341" s="261" t="str" cm="1">
        <f t="array" ref="B341">IF(NOT(ISNA(_xlfn.XLOOKUP(I341,T11_AusBerSort,T11_AusBerSort))),"A",IF(NOT(ISNA(VLOOKUP(I341,T11_EinBerSort,T11_EinBerSort))),"E",""))</f>
        <v/>
      </c>
      <c r="C341" s="265" t="s">
        <v>191</v>
      </c>
      <c r="D341" s="262">
        <f t="shared" si="130"/>
        <v>328</v>
      </c>
      <c r="E341" s="260">
        <f t="shared" ca="1" si="131"/>
        <v>-1</v>
      </c>
      <c r="F341" s="18"/>
      <c r="G341" s="18"/>
      <c r="H341" s="18"/>
      <c r="I341" s="18"/>
      <c r="J341" s="18"/>
      <c r="K341" s="21"/>
      <c r="M341" s="222" t="str">
        <f t="shared" si="113"/>
        <v>000000</v>
      </c>
      <c r="N341" s="222">
        <f t="shared" si="114"/>
        <v>0</v>
      </c>
      <c r="O341" s="222" t="b">
        <f t="shared" si="115"/>
        <v>1</v>
      </c>
      <c r="P341" s="222" t="b">
        <f t="shared" si="116"/>
        <v>1</v>
      </c>
      <c r="Q341" s="222" t="b">
        <f t="shared" si="117"/>
        <v>1</v>
      </c>
      <c r="R341" s="222" t="b">
        <f t="shared" si="118"/>
        <v>1</v>
      </c>
      <c r="S341" s="222" t="b">
        <f t="shared" si="119"/>
        <v>1</v>
      </c>
      <c r="T341" s="222" t="b">
        <f t="shared" si="120"/>
        <v>1</v>
      </c>
      <c r="U341" s="222" t="b">
        <f t="shared" si="121"/>
        <v>0</v>
      </c>
      <c r="V341" s="167" t="e" cm="1">
        <f t="array" aca="1" ref="V341" ca="1">IFERROR(_xlfn.XLOOKUP(J341,INDIRECT(SUBSTITUTE(SUBSTITUTE(SUBSTITUTE(I341,"/","_"),"-","Y")," ","X")),INDIRECT(SUBSTITUTE(SUBSTITUTE(SUBSTITUTE(I341,"/","_"),"-","Y")," ","X"))),_xlfn.XLOOKUP(J341,INDIRECT(SUBSTITUTE(SUBSTITUTE(SUBSTITUTE(I341,"/","_"),"-","Y")," ","X")),INDIRECT(SUBSTITUTE(SUBSTITUTE(SUBSTITUTE(I341,"/","_"),"-","Y")," ","X"))))</f>
        <v>#REF!</v>
      </c>
      <c r="W341" s="222">
        <f t="shared" ca="1" si="110"/>
        <v>-1</v>
      </c>
      <c r="X341" s="167" t="e">
        <f t="shared" ca="1" si="122"/>
        <v>#REF!</v>
      </c>
      <c r="Y341" s="167" t="str">
        <f t="shared" si="123"/>
        <v/>
      </c>
      <c r="Z341" s="167" t="str">
        <f t="shared" ca="1" si="111"/>
        <v/>
      </c>
      <c r="AA341" s="167" t="str">
        <f t="shared" ca="1" si="124"/>
        <v/>
      </c>
      <c r="AB341" s="223" t="b">
        <f t="shared" si="125"/>
        <v>1</v>
      </c>
      <c r="AC341" s="223" t="b">
        <f t="shared" si="126"/>
        <v>1</v>
      </c>
      <c r="AD341" s="223" t="b">
        <f t="shared" si="127"/>
        <v>1</v>
      </c>
      <c r="AE341" s="223" t="b">
        <f t="shared" si="128"/>
        <v>1</v>
      </c>
      <c r="AF341" s="252" t="str">
        <f t="shared" ca="1" si="129"/>
        <v/>
      </c>
      <c r="AG341" s="420"/>
    </row>
    <row r="342" spans="1:33" x14ac:dyDescent="0.3">
      <c r="A342" s="260">
        <f t="shared" ca="1" si="112"/>
        <v>-1</v>
      </c>
      <c r="B342" s="261" t="str" cm="1">
        <f t="array" ref="B342">IF(NOT(ISNA(_xlfn.XLOOKUP(I342,T11_AusBerSort,T11_AusBerSort))),"A",IF(NOT(ISNA(VLOOKUP(I342,T11_EinBerSort,T11_EinBerSort))),"E",""))</f>
        <v/>
      </c>
      <c r="C342" s="265" t="s">
        <v>191</v>
      </c>
      <c r="D342" s="262">
        <f t="shared" si="130"/>
        <v>329</v>
      </c>
      <c r="E342" s="260">
        <f t="shared" ca="1" si="131"/>
        <v>-1</v>
      </c>
      <c r="F342" s="18"/>
      <c r="G342" s="18"/>
      <c r="H342" s="18"/>
      <c r="I342" s="18"/>
      <c r="J342" s="18"/>
      <c r="K342" s="21"/>
      <c r="M342" s="222" t="str">
        <f t="shared" si="113"/>
        <v>000000</v>
      </c>
      <c r="N342" s="222">
        <f t="shared" si="114"/>
        <v>0</v>
      </c>
      <c r="O342" s="222" t="b">
        <f t="shared" si="115"/>
        <v>1</v>
      </c>
      <c r="P342" s="222" t="b">
        <f t="shared" si="116"/>
        <v>1</v>
      </c>
      <c r="Q342" s="222" t="b">
        <f t="shared" si="117"/>
        <v>1</v>
      </c>
      <c r="R342" s="222" t="b">
        <f t="shared" si="118"/>
        <v>1</v>
      </c>
      <c r="S342" s="222" t="b">
        <f t="shared" si="119"/>
        <v>1</v>
      </c>
      <c r="T342" s="222" t="b">
        <f t="shared" si="120"/>
        <v>1</v>
      </c>
      <c r="U342" s="222" t="b">
        <f t="shared" si="121"/>
        <v>0</v>
      </c>
      <c r="V342" s="167" t="e" cm="1">
        <f t="array" aca="1" ref="V342" ca="1">IFERROR(_xlfn.XLOOKUP(J342,INDIRECT(SUBSTITUTE(SUBSTITUTE(SUBSTITUTE(I342,"/","_"),"-","Y")," ","X")),INDIRECT(SUBSTITUTE(SUBSTITUTE(SUBSTITUTE(I342,"/","_"),"-","Y")," ","X"))),_xlfn.XLOOKUP(J342,INDIRECT(SUBSTITUTE(SUBSTITUTE(SUBSTITUTE(I342,"/","_"),"-","Y")," ","X")),INDIRECT(SUBSTITUTE(SUBSTITUTE(SUBSTITUTE(I342,"/","_"),"-","Y")," ","X"))))</f>
        <v>#REF!</v>
      </c>
      <c r="W342" s="222">
        <f t="shared" ca="1" si="110"/>
        <v>-1</v>
      </c>
      <c r="X342" s="167" t="e">
        <f t="shared" ca="1" si="122"/>
        <v>#REF!</v>
      </c>
      <c r="Y342" s="167" t="str">
        <f t="shared" si="123"/>
        <v/>
      </c>
      <c r="Z342" s="167" t="str">
        <f t="shared" ca="1" si="111"/>
        <v/>
      </c>
      <c r="AA342" s="167" t="str">
        <f t="shared" ca="1" si="124"/>
        <v/>
      </c>
      <c r="AB342" s="223" t="b">
        <f t="shared" si="125"/>
        <v>1</v>
      </c>
      <c r="AC342" s="223" t="b">
        <f t="shared" si="126"/>
        <v>1</v>
      </c>
      <c r="AD342" s="223" t="b">
        <f t="shared" si="127"/>
        <v>1</v>
      </c>
      <c r="AE342" s="223" t="b">
        <f t="shared" si="128"/>
        <v>1</v>
      </c>
      <c r="AF342" s="252" t="str">
        <f t="shared" ca="1" si="129"/>
        <v/>
      </c>
      <c r="AG342" s="420"/>
    </row>
    <row r="343" spans="1:33" x14ac:dyDescent="0.3">
      <c r="A343" s="260">
        <f t="shared" ca="1" si="112"/>
        <v>-1</v>
      </c>
      <c r="B343" s="261" t="str" cm="1">
        <f t="array" ref="B343">IF(NOT(ISNA(_xlfn.XLOOKUP(I343,T11_AusBerSort,T11_AusBerSort))),"A",IF(NOT(ISNA(VLOOKUP(I343,T11_EinBerSort,T11_EinBerSort))),"E",""))</f>
        <v/>
      </c>
      <c r="C343" s="265" t="s">
        <v>191</v>
      </c>
      <c r="D343" s="264">
        <f t="shared" si="130"/>
        <v>330</v>
      </c>
      <c r="E343" s="260">
        <f t="shared" ca="1" si="131"/>
        <v>-1</v>
      </c>
      <c r="F343" s="22"/>
      <c r="G343" s="22"/>
      <c r="H343" s="22"/>
      <c r="I343" s="49"/>
      <c r="J343" s="50"/>
      <c r="K343" s="51"/>
      <c r="M343" s="222" t="str">
        <f t="shared" si="113"/>
        <v>000000</v>
      </c>
      <c r="N343" s="222">
        <f t="shared" si="114"/>
        <v>0</v>
      </c>
      <c r="O343" s="222" t="b">
        <f t="shared" si="115"/>
        <v>1</v>
      </c>
      <c r="P343" s="222" t="b">
        <f t="shared" si="116"/>
        <v>1</v>
      </c>
      <c r="Q343" s="222" t="b">
        <f t="shared" si="117"/>
        <v>1</v>
      </c>
      <c r="R343" s="222" t="b">
        <f t="shared" si="118"/>
        <v>1</v>
      </c>
      <c r="S343" s="222" t="b">
        <f t="shared" si="119"/>
        <v>1</v>
      </c>
      <c r="T343" s="222" t="b">
        <f t="shared" si="120"/>
        <v>1</v>
      </c>
      <c r="U343" s="222" t="b">
        <f t="shared" si="121"/>
        <v>0</v>
      </c>
      <c r="V343" s="167" t="e" cm="1">
        <f t="array" aca="1" ref="V343" ca="1">IFERROR(_xlfn.XLOOKUP(J343,INDIRECT(SUBSTITUTE(SUBSTITUTE(SUBSTITUTE(I343,"/","_"),"-","Y")," ","X")),INDIRECT(SUBSTITUTE(SUBSTITUTE(SUBSTITUTE(I343,"/","_"),"-","Y")," ","X"))),_xlfn.XLOOKUP(J343,INDIRECT(SUBSTITUTE(SUBSTITUTE(SUBSTITUTE(I343,"/","_"),"-","Y")," ","X")),INDIRECT(SUBSTITUTE(SUBSTITUTE(SUBSTITUTE(I343,"/","_"),"-","Y")," ","X"))))</f>
        <v>#REF!</v>
      </c>
      <c r="W343" s="222">
        <f t="shared" ca="1" si="110"/>
        <v>-1</v>
      </c>
      <c r="X343" s="167" t="e">
        <f t="shared" ca="1" si="122"/>
        <v>#REF!</v>
      </c>
      <c r="Y343" s="167" t="str">
        <f t="shared" si="123"/>
        <v/>
      </c>
      <c r="Z343" s="167" t="str">
        <f t="shared" ca="1" si="111"/>
        <v/>
      </c>
      <c r="AA343" s="167" t="str">
        <f t="shared" ca="1" si="124"/>
        <v/>
      </c>
      <c r="AB343" s="223" t="b">
        <f t="shared" si="125"/>
        <v>1</v>
      </c>
      <c r="AC343" s="223" t="b">
        <f t="shared" si="126"/>
        <v>1</v>
      </c>
      <c r="AD343" s="223" t="b">
        <f t="shared" si="127"/>
        <v>1</v>
      </c>
      <c r="AE343" s="223" t="b">
        <f t="shared" si="128"/>
        <v>1</v>
      </c>
      <c r="AF343" s="252" t="str">
        <f t="shared" ca="1" si="129"/>
        <v/>
      </c>
      <c r="AG343" s="420"/>
    </row>
  </sheetData>
  <sheetProtection algorithmName="SHA-512" hashValue="gFZEsI7edluHZy7BsIbxCHYFwmuok3iEiq6Os0RjRFzk3FQzBDWqRvHLE5jROJEr1dyvY2Sc4XuarriktOb6Pw==" saltValue="+cOCcfXLzpVviYPBPkTpmw==" spinCount="100000" sheet="1" objects="1" scenarios="1"/>
  <autoFilter ref="A13:K343" xr:uid="{523E899C-3667-44E7-81D2-05ADBE667C9D}"/>
  <dataConsolidate/>
  <mergeCells count="38">
    <mergeCell ref="D10:G10"/>
    <mergeCell ref="AF3:AF10"/>
    <mergeCell ref="O10:T10"/>
    <mergeCell ref="S11:S13"/>
    <mergeCell ref="M10:N10"/>
    <mergeCell ref="M11:M13"/>
    <mergeCell ref="N11:N13"/>
    <mergeCell ref="O11:O13"/>
    <mergeCell ref="P11:P13"/>
    <mergeCell ref="Q11:Q13"/>
    <mergeCell ref="R11:R13"/>
    <mergeCell ref="T11:T13"/>
    <mergeCell ref="AB10:AE10"/>
    <mergeCell ref="U11:U13"/>
    <mergeCell ref="Z11:Z13"/>
    <mergeCell ref="Y11:Y13"/>
    <mergeCell ref="AD11:AD13"/>
    <mergeCell ref="AE11:AE13"/>
    <mergeCell ref="D1:K1"/>
    <mergeCell ref="H10:K10"/>
    <mergeCell ref="H4:K4"/>
    <mergeCell ref="H5:K5"/>
    <mergeCell ref="H6:K6"/>
    <mergeCell ref="H7:K7"/>
    <mergeCell ref="H8:K8"/>
    <mergeCell ref="H9:K9"/>
    <mergeCell ref="D4:G4"/>
    <mergeCell ref="D5:G5"/>
    <mergeCell ref="D6:G6"/>
    <mergeCell ref="D7:G7"/>
    <mergeCell ref="D8:G8"/>
    <mergeCell ref="D9:G9"/>
    <mergeCell ref="V11:V13"/>
    <mergeCell ref="W11:W13"/>
    <mergeCell ref="X11:X13"/>
    <mergeCell ref="AB11:AB13"/>
    <mergeCell ref="AC11:AC13"/>
    <mergeCell ref="AA11:AA13"/>
  </mergeCells>
  <conditionalFormatting sqref="B14:B343 K14:K343">
    <cfRule type="expression" dxfId="32" priority="2">
      <formula>$B14="E"</formula>
    </cfRule>
    <cfRule type="expression" dxfId="31" priority="3">
      <formula>$B14="A"</formula>
    </cfRule>
  </conditionalFormatting>
  <conditionalFormatting sqref="C14:C343">
    <cfRule type="expression" dxfId="30" priority="6">
      <formula>AND($C14="EB",(LEN(TRIM(F14))&gt;=0),NOT($F14="S-Beleg"))</formula>
    </cfRule>
    <cfRule type="expression" dxfId="29" priority="10">
      <formula>NOT($AB14)</formula>
    </cfRule>
  </conditionalFormatting>
  <conditionalFormatting sqref="D14:D343">
    <cfRule type="expression" dxfId="28" priority="1">
      <formula>$W14&gt;0</formula>
    </cfRule>
  </conditionalFormatting>
  <conditionalFormatting sqref="F14:H343">
    <cfRule type="expression" dxfId="27" priority="5">
      <formula>AND($C14="SB",NOT(AC14))</formula>
    </cfRule>
    <cfRule type="expression" dxfId="26" priority="17">
      <formula>IF($C14="SB",TRUE,FALSE)</formula>
    </cfRule>
  </conditionalFormatting>
  <conditionalFormatting sqref="F14:K343">
    <cfRule type="expression" dxfId="25" priority="8">
      <formula>LEN(TRIM(F14))&gt;0</formula>
    </cfRule>
  </conditionalFormatting>
  <conditionalFormatting sqref="J14:J343">
    <cfRule type="expression" dxfId="24" priority="15">
      <formula>_xlfn.IFNA(V14,1)=1</formula>
    </cfRule>
  </conditionalFormatting>
  <conditionalFormatting sqref="AF14:AF343">
    <cfRule type="expression" dxfId="23" priority="4">
      <formula>AND($C14="SB",$U14,$AB14,NOT(ISNA($V14)))</formula>
    </cfRule>
    <cfRule type="expression" dxfId="22" priority="38">
      <formula>_xlfn.IFNA(V14,1)=1</formula>
    </cfRule>
    <cfRule type="expression" dxfId="21" priority="39">
      <formula>AND($N14&gt;0,$N14&lt;6)</formula>
    </cfRule>
    <cfRule type="expression" dxfId="20" priority="40">
      <formula>$E14=T11_BelegErläuterungControl</formula>
    </cfRule>
  </conditionalFormatting>
  <dataValidations count="7">
    <dataValidation type="list" allowBlank="1" showInputMessage="1" showErrorMessage="1" sqref="I14:I343" xr:uid="{2A79A761-3C62-4227-A644-65929CC6313D}">
      <formula1>T11_AusEinBereiche</formula1>
    </dataValidation>
    <dataValidation type="list" allowBlank="1" showInputMessage="1" showErrorMessage="1" sqref="J14:J343" xr:uid="{D6384818-9C85-4389-9AEA-05DB20FD0C80}">
      <formula1>INDIRECT(SUBSTITUTE(SUBSTITUTE(SUBSTITUTE(I14,"/","_"),"-","Y")," ","X"))</formula1>
    </dataValidation>
    <dataValidation type="date" allowBlank="1" showInputMessage="1" showErrorMessage="1" errorTitle="Datum" error="Bitte ein gültiges Datum ab 01.01.2023 eingeben!" promptTitle="Datum" prompt="Bitte ein gültiges Datum ab 01.01.2023 eingeben!" sqref="H14:H343" xr:uid="{098E0FDD-844D-4044-8DB6-4679972C0596}">
      <formula1>44927</formula1>
      <formula2>51501</formula2>
    </dataValidation>
    <dataValidation type="custom" allowBlank="1" showInputMessage="1" showErrorMessage="1" sqref="G14" xr:uid="{FF3668C4-BCE8-46DC-AF90-509CCE3C0521}">
      <formula1>AND(AH14="X",G14="Sammelbeleg")</formula1>
    </dataValidation>
    <dataValidation type="list" showInputMessage="1" showErrorMessage="1" errorTitle="Einzel- oder Sammelbeleg" error="Das Feld darf nicht Leer sein!_x000a_Gültige Eingaben:_x000a_EB = Einzelbelg_x000a_SB = Sammelbeleg" promptTitle="Einzel- oder Sammelbeleg" prompt="EB = Einzelbelg_x000a_SB = Sammelbeleg" sqref="C14:C343" xr:uid="{D6A407C4-59AA-4A39-934D-3F0DDC6F7B93}">
      <formula1>T11_Belegart</formula1>
    </dataValidation>
    <dataValidation type="custom" allowBlank="1" showInputMessage="1" showErrorMessage="1" errorTitle="Belegart ist Sammelbeleg " error="Wenn Sie Sammelbeleg gewählt haben als Belegart, dann dürfen Sie hier nur &quot;S-Beleg&quot; eingeben!" sqref="F15:F343" xr:uid="{357B9ABD-4C89-4EE4-A0C9-EA3BF0C83589}">
      <formula1>OR(AND(F15="S-Beleg",C15="SB"),C15="EB")</formula1>
    </dataValidation>
    <dataValidation type="decimal" allowBlank="1" showInputMessage="1" showErrorMessage="1" errorTitle="Summe" error="Nur positive Werte hier erlaubt. Egal ob Eingabe oder Ausgabe." sqref="K14:K343" xr:uid="{39ED45DA-8217-405F-A49E-8CD7F03E73E2}">
      <formula1>0</formula1>
      <formula2>1000000</formula2>
    </dataValidation>
  </dataValidations>
  <pageMargins left="0.70866141732283472" right="0.70866141732283472" top="0.78740157480314965" bottom="0.78740157480314965" header="0.31496062992125984" footer="0.31496062992125984"/>
  <pageSetup paperSize="9" scale="66" orientation="portrait" horizontalDpi="300" verticalDpi="300" r:id="rId1"/>
  <headerFooter>
    <oddHeader>&amp;LKostenfinanzierungsplan Kulturprojekte
&amp;A&amp;R&amp;G</oddHeader>
    <oddFooter>&amp;L&amp;8&amp;F&amp;CSeite &amp;P/&amp;N&amp;R&amp;D</oddFooter>
  </headerFooter>
  <colBreaks count="1" manualBreakCount="1">
    <brk id="11" max="1048575" man="1"/>
  </colBreaks>
  <drawing r:id="rId2"/>
  <legacyDrawingHF r:id="rId3"/>
  <extLst>
    <ext xmlns:x14="http://schemas.microsoft.com/office/spreadsheetml/2009/9/main" uri="{78C0D931-6437-407d-A8EE-F0AAD7539E65}">
      <x14:conditionalFormattings>
        <x14:conditionalFormatting xmlns:xm="http://schemas.microsoft.com/office/excel/2006/main">
          <x14:cfRule type="iconSet" priority="9" id="{66BB044F-5261-4DA6-B910-33C1C6B15AC1}">
            <x14:iconSet iconSet="4Arrows" custom="1">
              <x14:cfvo type="percent">
                <xm:f>0</xm:f>
              </x14:cfvo>
              <x14:cfvo type="num">
                <xm:f>-1</xm:f>
              </x14:cfvo>
              <x14:cfvo type="num" gte="0">
                <xm:f>0</xm:f>
              </x14:cfvo>
              <x14:cfvo type="num">
                <xm:f>1000</xm:f>
              </x14:cfvo>
              <x14:cfIcon iconSet="3Flags" iconId="0"/>
              <x14:cfIcon iconSet="NoIcons" iconId="0"/>
              <x14:cfIcon iconSet="3Symbols2" iconId="2"/>
              <x14:cfIcon iconSet="3TrafficLights1" iconId="0"/>
            </x14:iconSet>
          </x14:cfRule>
          <xm:sqref>A14:A343</xm:sqref>
        </x14:conditionalFormatting>
        <x14:conditionalFormatting xmlns:xm="http://schemas.microsoft.com/office/excel/2006/main">
          <x14:cfRule type="iconSet" priority="13" id="{2B5846B7-C6E3-4397-84BB-077D30D3992F}">
            <x14:iconSet showValue="0" custom="1">
              <x14:cfvo type="percent">
                <xm:f>0</xm:f>
              </x14:cfvo>
              <x14:cfvo type="num" gte="0">
                <xm:f>0</xm:f>
              </x14:cfvo>
              <x14:cfvo type="num">
                <xm:f>1000</xm:f>
              </x14:cfvo>
              <x14:cfIcon iconSet="NoIcons" iconId="0"/>
              <x14:cfIcon iconSet="3TrafficLights1" iconId="2"/>
              <x14:cfIcon iconSet="3TrafficLights1" iconId="0"/>
            </x14:iconSet>
          </x14:cfRule>
          <xm:sqref>E14:E343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0D42-5B23-4E0C-A8A9-4574226F6093}">
  <sheetPr codeName="Tabelle8">
    <tabColor theme="7" tint="0.39997558519241921"/>
  </sheetPr>
  <dimension ref="A1:M112"/>
  <sheetViews>
    <sheetView zoomScale="115" zoomScaleNormal="115" workbookViewId="0">
      <selection activeCell="C14" sqref="C14:G14 C16:G16 C18:G18 C20:G20 C22:G22 C24:G24 C26:G26 C28:G28 C30:G30 C32:G32 C34:G34 C36:G36 C38:G38 C40:G40 C42:G42 C44:G44 C46:G46 C48:G48 C50:G50 C52:G52 C54:G54 C56:G56 C58:G58 C60:G60 C62:G62 C64:G64 C66:G66 C68:G68 C70:G70 C76:G76 C74:G74 C72:G72 C78:G78 C80:G80 C82:G82 C84:G84 C86:G86 C88:G88 C90:G90 C92:G92 C94:G94 C96:G96 C98:G98 C100:G100 C102:G102 C104:G104 C106:G106 C108:G108 C110:G110 C112:G112"/>
    </sheetView>
  </sheetViews>
  <sheetFormatPr baseColWidth="10" defaultRowHeight="14.4" x14ac:dyDescent="0.3"/>
  <cols>
    <col min="1" max="1" width="7.33203125" style="135" customWidth="1"/>
    <col min="2" max="2" width="13.109375" style="135" customWidth="1"/>
    <col min="3" max="3" width="20.6640625" style="135" customWidth="1"/>
    <col min="4" max="4" width="16.6640625" style="135" customWidth="1"/>
    <col min="5" max="5" width="20.109375" style="135" bestFit="1" customWidth="1"/>
    <col min="6" max="6" width="30.6640625" style="135" customWidth="1"/>
    <col min="7" max="7" width="13" style="135" customWidth="1"/>
    <col min="8" max="8" width="6.44140625" style="135" customWidth="1"/>
    <col min="9" max="10" width="11.5546875" style="135" hidden="1" customWidth="1"/>
    <col min="11" max="11" width="11.5546875" style="222" hidden="1" customWidth="1"/>
    <col min="12" max="12" width="44.88671875" style="135" customWidth="1"/>
    <col min="13" max="13" width="46.44140625" style="135" customWidth="1"/>
    <col min="14" max="16384" width="11.5546875" style="135"/>
  </cols>
  <sheetData>
    <row r="1" spans="1:13" ht="49.95" customHeight="1" thickBot="1" x14ac:dyDescent="0.35">
      <c r="A1" s="163" t="str">
        <f>HeadLine</f>
        <v>Kostenfinanzierungsplan Kulturprojekte Version - P3V04</v>
      </c>
      <c r="B1" s="164"/>
      <c r="C1" s="164"/>
      <c r="D1" s="164"/>
      <c r="E1" s="164"/>
      <c r="F1" s="164"/>
      <c r="G1" s="165"/>
      <c r="H1" s="266"/>
    </row>
    <row r="2" spans="1:13" ht="21.6" thickBot="1" x14ac:dyDescent="0.45">
      <c r="A2" s="224" t="s">
        <v>157</v>
      </c>
      <c r="B2" s="226"/>
      <c r="C2" s="226"/>
      <c r="D2" s="226"/>
      <c r="E2" s="226"/>
      <c r="F2" s="226"/>
      <c r="G2" s="227"/>
      <c r="I2" s="267" t="s">
        <v>145</v>
      </c>
      <c r="J2" s="267" t="s">
        <v>146</v>
      </c>
      <c r="K2" s="267" t="s">
        <v>174</v>
      </c>
      <c r="L2" s="229" t="s">
        <v>97</v>
      </c>
      <c r="M2" s="421"/>
    </row>
    <row r="3" spans="1:13" ht="21.6" thickBot="1" x14ac:dyDescent="0.45">
      <c r="A3" s="230" t="s">
        <v>48</v>
      </c>
      <c r="B3" s="232"/>
      <c r="C3" s="232"/>
      <c r="D3" s="232"/>
      <c r="E3" s="232"/>
      <c r="F3" s="232"/>
      <c r="G3" s="185"/>
      <c r="L3" s="252"/>
      <c r="M3" s="420"/>
    </row>
    <row r="4" spans="1:13" x14ac:dyDescent="0.3">
      <c r="A4" s="233" t="s">
        <v>103</v>
      </c>
      <c r="B4" s="234"/>
      <c r="C4" s="235"/>
      <c r="D4" s="94">
        <f>T0_BühnenName</f>
        <v>0</v>
      </c>
      <c r="E4" s="94"/>
      <c r="F4" s="94"/>
      <c r="G4" s="95"/>
      <c r="L4" s="252"/>
      <c r="M4" s="420"/>
    </row>
    <row r="5" spans="1:13" x14ac:dyDescent="0.3">
      <c r="A5" s="236" t="s">
        <v>126</v>
      </c>
      <c r="B5" s="237"/>
      <c r="C5" s="238"/>
      <c r="D5" s="96">
        <f>T0_Projekttitel</f>
        <v>0</v>
      </c>
      <c r="E5" s="96"/>
      <c r="F5" s="96"/>
      <c r="G5" s="97"/>
      <c r="L5" s="252"/>
      <c r="M5" s="420"/>
    </row>
    <row r="6" spans="1:13" x14ac:dyDescent="0.3">
      <c r="A6" s="236" t="s">
        <v>123</v>
      </c>
      <c r="B6" s="237"/>
      <c r="C6" s="238"/>
      <c r="D6" s="96">
        <f>T0_Förderbereich</f>
        <v>0</v>
      </c>
      <c r="E6" s="96"/>
      <c r="F6" s="96"/>
      <c r="G6" s="97"/>
      <c r="L6" s="252"/>
      <c r="M6" s="420"/>
    </row>
    <row r="7" spans="1:13" x14ac:dyDescent="0.3">
      <c r="A7" s="236" t="s">
        <v>142</v>
      </c>
      <c r="B7" s="237"/>
      <c r="C7" s="238"/>
      <c r="D7" s="96">
        <f>T0_LABW_AKZ</f>
        <v>0</v>
      </c>
      <c r="E7" s="96"/>
      <c r="F7" s="96"/>
      <c r="G7" s="97"/>
      <c r="L7" s="252"/>
      <c r="M7" s="420"/>
    </row>
    <row r="8" spans="1:13" x14ac:dyDescent="0.3">
      <c r="A8" s="236" t="s">
        <v>141</v>
      </c>
      <c r="B8" s="237"/>
      <c r="C8" s="238"/>
      <c r="D8" s="96">
        <f>T0_Fördermittelvertrag</f>
        <v>0</v>
      </c>
      <c r="E8" s="96"/>
      <c r="F8" s="96"/>
      <c r="G8" s="97"/>
      <c r="L8" s="252"/>
      <c r="M8" s="420"/>
    </row>
    <row r="9" spans="1:13" x14ac:dyDescent="0.3">
      <c r="A9" s="236" t="s">
        <v>143</v>
      </c>
      <c r="B9" s="237"/>
      <c r="C9" s="238"/>
      <c r="D9" s="98">
        <f>T0_Fördersumme</f>
        <v>0</v>
      </c>
      <c r="E9" s="98"/>
      <c r="F9" s="98"/>
      <c r="G9" s="99"/>
      <c r="L9" s="252"/>
      <c r="M9" s="420"/>
    </row>
    <row r="10" spans="1:13" ht="15" thickBot="1" x14ac:dyDescent="0.35">
      <c r="A10" s="239" t="s">
        <v>144</v>
      </c>
      <c r="B10" s="240"/>
      <c r="C10" s="241"/>
      <c r="D10" s="92">
        <f>T0_Ansprechpartner</f>
        <v>0</v>
      </c>
      <c r="E10" s="92"/>
      <c r="F10" s="92"/>
      <c r="G10" s="93"/>
      <c r="L10" s="252"/>
      <c r="M10" s="420"/>
    </row>
    <row r="11" spans="1:13" x14ac:dyDescent="0.3">
      <c r="L11" s="252"/>
      <c r="M11" s="420"/>
    </row>
    <row r="12" spans="1:13" ht="29.4" thickBot="1" x14ac:dyDescent="0.35">
      <c r="A12" s="268" t="s">
        <v>172</v>
      </c>
      <c r="B12" s="257" t="s">
        <v>171</v>
      </c>
      <c r="C12" s="269" t="s">
        <v>57</v>
      </c>
      <c r="D12" s="269" t="s">
        <v>58</v>
      </c>
      <c r="E12" s="269" t="s">
        <v>59</v>
      </c>
      <c r="F12" s="269" t="s">
        <v>60</v>
      </c>
      <c r="G12" s="270" t="s">
        <v>61</v>
      </c>
      <c r="L12" s="252"/>
      <c r="M12" s="420"/>
    </row>
    <row r="13" spans="1:13" ht="15" thickBot="1" x14ac:dyDescent="0.35">
      <c r="A13" s="106"/>
      <c r="B13" s="271" t="e">
        <f>VLOOKUP(A13,T2_TabelleBelege,3)</f>
        <v>#N/A</v>
      </c>
      <c r="C13" s="272" t="e">
        <f>VLOOKUP(A13,T2_TabelleBelege,4)</f>
        <v>#N/A</v>
      </c>
      <c r="D13" s="273" t="e">
        <f>VLOOKUP(A13,T2_TabelleBelege,5)</f>
        <v>#N/A</v>
      </c>
      <c r="E13" s="272" t="e">
        <f>VLOOKUP(A13,T2_TabelleBelege,6)</f>
        <v>#N/A</v>
      </c>
      <c r="F13" s="272" t="e">
        <f>VLOOKUP(A13,T2_TabelleBelege,7)</f>
        <v>#N/A</v>
      </c>
      <c r="G13" s="23" t="e">
        <f>VLOOKUP(A13,T2_TabelleBelege,8)</f>
        <v>#N/A</v>
      </c>
      <c r="I13" s="274"/>
      <c r="L13" s="252"/>
      <c r="M13" s="420"/>
    </row>
    <row r="14" spans="1:13" s="276" customFormat="1" ht="49.95" customHeight="1" thickBot="1" x14ac:dyDescent="0.35">
      <c r="A14" s="107"/>
      <c r="B14" s="275" t="s">
        <v>173</v>
      </c>
      <c r="C14" s="104"/>
      <c r="D14" s="104"/>
      <c r="E14" s="104"/>
      <c r="F14" s="104"/>
      <c r="G14" s="105"/>
      <c r="I14" s="222" t="str">
        <f>IF(A13=0,"0","1")&amp;LEFT(TEXT(LEN(TRIM(C14)),"0"),1)</f>
        <v>00</v>
      </c>
      <c r="J14" s="222">
        <f>LEN(SUBSTITUTE(I14,"0",""))</f>
        <v>0</v>
      </c>
      <c r="K14" s="222">
        <f>COUNTIF(T3_ErläuterungenLfdNr,A13)</f>
        <v>0</v>
      </c>
      <c r="L14" s="277" t="str">
        <f>IF(COUNTIF(T3_ErläuterungenLfdNr,A13)&lt;=1,IF(J14&gt;0,IF(LEFT(I14,1)="0","Bitte geben Sie eine Lfd. Nr. aus der Belegliste ein!","")&amp;IF(RIGHT(I14,1)="0"," Bitte geben Sie eine Erläuterung ein!",""),""),"Achtung Lfd. Nr. wurde bereits in dieser Spalte eingegeben!")</f>
        <v/>
      </c>
      <c r="M14" s="422"/>
    </row>
    <row r="15" spans="1:13" ht="15" customHeight="1" thickBot="1" x14ac:dyDescent="0.35">
      <c r="A15" s="106"/>
      <c r="B15" s="271" t="e">
        <f>VLOOKUP(A15,T2_TabelleBelege,3)</f>
        <v>#N/A</v>
      </c>
      <c r="C15" s="272" t="e">
        <f>VLOOKUP(A15,T2_TabelleBelege,4)</f>
        <v>#N/A</v>
      </c>
      <c r="D15" s="273" t="e">
        <f>VLOOKUP(A15,T2_TabelleBelege,5)</f>
        <v>#N/A</v>
      </c>
      <c r="E15" s="272" t="e">
        <f>VLOOKUP(A15,T2_TabelleBelege,6)</f>
        <v>#N/A</v>
      </c>
      <c r="F15" s="272" t="e">
        <f>VLOOKUP(A15,T2_TabelleBelege,7)</f>
        <v>#N/A</v>
      </c>
      <c r="G15" s="23" t="e">
        <f>VLOOKUP(A15,T2_TabelleBelege,8)</f>
        <v>#N/A</v>
      </c>
      <c r="I15" s="274"/>
      <c r="L15" s="252"/>
      <c r="M15" s="420"/>
    </row>
    <row r="16" spans="1:13" ht="49.95" customHeight="1" thickBot="1" x14ac:dyDescent="0.35">
      <c r="A16" s="107"/>
      <c r="B16" s="275" t="s">
        <v>173</v>
      </c>
      <c r="C16" s="104"/>
      <c r="D16" s="104"/>
      <c r="E16" s="104"/>
      <c r="F16" s="104"/>
      <c r="G16" s="105"/>
      <c r="I16" s="222" t="str">
        <f t="shared" ref="I16" si="0">IF(A15=0,"0","1")&amp;LEFT(TEXT(LEN(TRIM(C16)),"0"),1)</f>
        <v>00</v>
      </c>
      <c r="J16" s="222">
        <f t="shared" ref="J16" si="1">LEN(SUBSTITUTE(I16,"0",""))</f>
        <v>0</v>
      </c>
      <c r="K16" s="222">
        <f>COUNTIF(T3_ErläuterungenLfdNr,A15)</f>
        <v>0</v>
      </c>
      <c r="L16" s="277" t="str">
        <f>IF(COUNTIF(T3_ErläuterungenLfdNr,A15)&lt;=1,IF(J16&gt;0,IF(LEFT(I16,1)="0","Bitte geben Sie eine Lfd. Nr. aus der Belegliste ein!","")&amp;IF(RIGHT(I16,1)="0"," Bitte geben Sie eine Erläuterung ein!",""),""),"Achtung Lfd. Nr. wurde bereits in dieser Spalte eingegeben!")</f>
        <v/>
      </c>
      <c r="M16" s="420"/>
    </row>
    <row r="17" spans="1:13" ht="15" thickBot="1" x14ac:dyDescent="0.35">
      <c r="A17" s="106"/>
      <c r="B17" s="271" t="e">
        <f>VLOOKUP(A17,T2_TabelleBelege,3)</f>
        <v>#N/A</v>
      </c>
      <c r="C17" s="272" t="e">
        <f>VLOOKUP(A17,T2_TabelleBelege,4)</f>
        <v>#N/A</v>
      </c>
      <c r="D17" s="273" t="e">
        <f>VLOOKUP(A17,T2_TabelleBelege,5)</f>
        <v>#N/A</v>
      </c>
      <c r="E17" s="272" t="e">
        <f>VLOOKUP(A17,T2_TabelleBelege,6)</f>
        <v>#N/A</v>
      </c>
      <c r="F17" s="272" t="e">
        <f>VLOOKUP(A17,T2_TabelleBelege,7)</f>
        <v>#N/A</v>
      </c>
      <c r="G17" s="23" t="e">
        <f>VLOOKUP(A17,T2_TabelleBelege,8)</f>
        <v>#N/A</v>
      </c>
      <c r="I17" s="274"/>
      <c r="L17" s="252"/>
      <c r="M17" s="420"/>
    </row>
    <row r="18" spans="1:13" ht="49.95" customHeight="1" thickBot="1" x14ac:dyDescent="0.35">
      <c r="A18" s="107"/>
      <c r="B18" s="275" t="s">
        <v>173</v>
      </c>
      <c r="C18" s="104"/>
      <c r="D18" s="104"/>
      <c r="E18" s="104"/>
      <c r="F18" s="104"/>
      <c r="G18" s="105"/>
      <c r="I18" s="222" t="str">
        <f t="shared" ref="I18" si="2">IF(A17=0,"0","1")&amp;LEFT(TEXT(LEN(TRIM(C18)),"0"),1)</f>
        <v>00</v>
      </c>
      <c r="J18" s="222">
        <f t="shared" ref="J18" si="3">LEN(SUBSTITUTE(I18,"0",""))</f>
        <v>0</v>
      </c>
      <c r="K18" s="222">
        <f>COUNTIF(T3_ErläuterungenLfdNr,A17)</f>
        <v>0</v>
      </c>
      <c r="L18" s="277" t="str">
        <f>IF(COUNTIF(T3_ErläuterungenLfdNr,A17)&lt;=1,IF(J18&gt;0,IF(LEFT(I18,1)="0","Bitte geben Sie eine Lfd. Nr. aus der Belegliste ein!","")&amp;IF(RIGHT(I18,1)="0"," Bitte geben Sie eine Erläuterung ein!",""),""),"Achtung Lfd. Nr. wurde bereits in dieser Spalte eingegeben!")</f>
        <v/>
      </c>
      <c r="M18" s="420"/>
    </row>
    <row r="19" spans="1:13" ht="15" thickBot="1" x14ac:dyDescent="0.35">
      <c r="A19" s="106"/>
      <c r="B19" s="271" t="e">
        <f>VLOOKUP(A19,T2_TabelleBelege,3)</f>
        <v>#N/A</v>
      </c>
      <c r="C19" s="272" t="e">
        <f>VLOOKUP(A19,T2_TabelleBelege,4)</f>
        <v>#N/A</v>
      </c>
      <c r="D19" s="273" t="e">
        <f>VLOOKUP(A19,T2_TabelleBelege,5)</f>
        <v>#N/A</v>
      </c>
      <c r="E19" s="272" t="e">
        <f>VLOOKUP(A19,T2_TabelleBelege,6)</f>
        <v>#N/A</v>
      </c>
      <c r="F19" s="272" t="e">
        <f>VLOOKUP(A19,T2_TabelleBelege,7)</f>
        <v>#N/A</v>
      </c>
      <c r="G19" s="23" t="e">
        <f>VLOOKUP(A19,T2_TabelleBelege,8)</f>
        <v>#N/A</v>
      </c>
      <c r="I19" s="274"/>
      <c r="L19" s="252"/>
      <c r="M19" s="420"/>
    </row>
    <row r="20" spans="1:13" ht="49.95" customHeight="1" thickBot="1" x14ac:dyDescent="0.35">
      <c r="A20" s="107"/>
      <c r="B20" s="275" t="s">
        <v>173</v>
      </c>
      <c r="C20" s="104"/>
      <c r="D20" s="104"/>
      <c r="E20" s="104"/>
      <c r="F20" s="104"/>
      <c r="G20" s="105"/>
      <c r="I20" s="222" t="str">
        <f t="shared" ref="I20" si="4">IF(A19=0,"0","1")&amp;LEFT(TEXT(LEN(TRIM(C20)),"0"),1)</f>
        <v>00</v>
      </c>
      <c r="J20" s="222">
        <f t="shared" ref="J20" si="5">LEN(SUBSTITUTE(I20,"0",""))</f>
        <v>0</v>
      </c>
      <c r="K20" s="222">
        <f>COUNTIF(T3_ErläuterungenLfdNr,A19)</f>
        <v>0</v>
      </c>
      <c r="L20" s="277" t="str">
        <f>IF(COUNTIF(T3_ErläuterungenLfdNr,A19)&lt;=1,IF(J20&gt;0,IF(LEFT(I20,1)="0","Bitte geben Sie eine Lfd. Nr. aus der Belegliste ein!","")&amp;IF(RIGHT(I20,1)="0"," Bitte geben Sie eine Erläuterung ein!",""),""),"Achtung Lfd. Nr. wurde bereits in dieser Spalte eingegeben!")</f>
        <v/>
      </c>
      <c r="M20" s="420"/>
    </row>
    <row r="21" spans="1:13" ht="15" thickBot="1" x14ac:dyDescent="0.35">
      <c r="A21" s="106"/>
      <c r="B21" s="271" t="e">
        <f>VLOOKUP(A21,T2_TabelleBelege,3)</f>
        <v>#N/A</v>
      </c>
      <c r="C21" s="272" t="e">
        <f>VLOOKUP(A21,T2_TabelleBelege,4)</f>
        <v>#N/A</v>
      </c>
      <c r="D21" s="273" t="e">
        <f>VLOOKUP(A21,T2_TabelleBelege,5)</f>
        <v>#N/A</v>
      </c>
      <c r="E21" s="272" t="e">
        <f>VLOOKUP(A21,T2_TabelleBelege,6)</f>
        <v>#N/A</v>
      </c>
      <c r="F21" s="272" t="e">
        <f>VLOOKUP(A21,T2_TabelleBelege,7)</f>
        <v>#N/A</v>
      </c>
      <c r="G21" s="23" t="e">
        <f>VLOOKUP(A21,T2_TabelleBelege,8)</f>
        <v>#N/A</v>
      </c>
      <c r="I21" s="274"/>
      <c r="L21" s="252"/>
      <c r="M21" s="420"/>
    </row>
    <row r="22" spans="1:13" ht="49.95" customHeight="1" thickBot="1" x14ac:dyDescent="0.35">
      <c r="A22" s="107"/>
      <c r="B22" s="275" t="s">
        <v>173</v>
      </c>
      <c r="C22" s="104"/>
      <c r="D22" s="104"/>
      <c r="E22" s="104"/>
      <c r="F22" s="104"/>
      <c r="G22" s="105"/>
      <c r="I22" s="222" t="str">
        <f t="shared" ref="I22" si="6">IF(A21=0,"0","1")&amp;LEFT(TEXT(LEN(TRIM(C22)),"0"),1)</f>
        <v>00</v>
      </c>
      <c r="J22" s="222">
        <f t="shared" ref="J22" si="7">LEN(SUBSTITUTE(I22,"0",""))</f>
        <v>0</v>
      </c>
      <c r="K22" s="222">
        <f>COUNTIF(T3_ErläuterungenLfdNr,A21)</f>
        <v>0</v>
      </c>
      <c r="L22" s="277" t="str">
        <f>IF(COUNTIF(T3_ErläuterungenLfdNr,A21)&lt;=1,IF(J22&gt;0,IF(LEFT(I22,1)="0","Bitte geben Sie eine Lfd. Nr. aus der Belegliste ein!","")&amp;IF(RIGHT(I22,1)="0"," Bitte geben Sie eine Erläuterung ein!",""),""),"Achtung Lfd. Nr. wurde bereits in dieser Spalte eingegeben!")</f>
        <v/>
      </c>
      <c r="M22" s="420"/>
    </row>
    <row r="23" spans="1:13" ht="15" thickBot="1" x14ac:dyDescent="0.35">
      <c r="A23" s="106"/>
      <c r="B23" s="271" t="e">
        <f>VLOOKUP(A23,T2_TabelleBelege,3)</f>
        <v>#N/A</v>
      </c>
      <c r="C23" s="272" t="e">
        <f>VLOOKUP(A23,T2_TabelleBelege,4)</f>
        <v>#N/A</v>
      </c>
      <c r="D23" s="273" t="e">
        <f>VLOOKUP(A23,T2_TabelleBelege,5)</f>
        <v>#N/A</v>
      </c>
      <c r="E23" s="272" t="e">
        <f>VLOOKUP(A23,T2_TabelleBelege,6)</f>
        <v>#N/A</v>
      </c>
      <c r="F23" s="272" t="e">
        <f>VLOOKUP(A23,T2_TabelleBelege,7)</f>
        <v>#N/A</v>
      </c>
      <c r="G23" s="23" t="e">
        <f>VLOOKUP(A23,T2_TabelleBelege,8)</f>
        <v>#N/A</v>
      </c>
      <c r="I23" s="274"/>
      <c r="L23" s="252"/>
      <c r="M23" s="420"/>
    </row>
    <row r="24" spans="1:13" ht="49.95" customHeight="1" thickBot="1" x14ac:dyDescent="0.35">
      <c r="A24" s="107"/>
      <c r="B24" s="275" t="s">
        <v>173</v>
      </c>
      <c r="C24" s="104"/>
      <c r="D24" s="104"/>
      <c r="E24" s="104"/>
      <c r="F24" s="104"/>
      <c r="G24" s="105"/>
      <c r="I24" s="222" t="str">
        <f t="shared" ref="I24" si="8">IF(A23=0,"0","1")&amp;LEFT(TEXT(LEN(TRIM(C24)),"0"),1)</f>
        <v>00</v>
      </c>
      <c r="J24" s="222">
        <f t="shared" ref="J24:J86" si="9">LEN(SUBSTITUTE(I24,"0",""))</f>
        <v>0</v>
      </c>
      <c r="K24" s="222">
        <f>COUNTIF(T3_ErläuterungenLfdNr,A23)</f>
        <v>0</v>
      </c>
      <c r="L24" s="277" t="str">
        <f>IF(COUNTIF(T3_ErläuterungenLfdNr,A23)&lt;=1,IF(J24&gt;0,IF(LEFT(I24,1)="0","Bitte geben Sie eine Lfd. Nr. aus der Belegliste ein!","")&amp;IF(RIGHT(I24,1)="0"," Bitte geben Sie eine Erläuterung ein!",""),""),"Achtung Lfd. Nr. wurde bereits in dieser Spalte eingegeben!")</f>
        <v/>
      </c>
      <c r="M24" s="420"/>
    </row>
    <row r="25" spans="1:13" ht="15" thickBot="1" x14ac:dyDescent="0.35">
      <c r="A25" s="106"/>
      <c r="B25" s="271" t="e">
        <f>VLOOKUP(A25,T2_TabelleBelege,3)</f>
        <v>#N/A</v>
      </c>
      <c r="C25" s="272" t="e">
        <f>VLOOKUP(A25,T2_TabelleBelege,4)</f>
        <v>#N/A</v>
      </c>
      <c r="D25" s="273" t="e">
        <f>VLOOKUP(A25,T2_TabelleBelege,5)</f>
        <v>#N/A</v>
      </c>
      <c r="E25" s="272" t="e">
        <f>VLOOKUP(A25,T2_TabelleBelege,6)</f>
        <v>#N/A</v>
      </c>
      <c r="F25" s="272" t="e">
        <f>VLOOKUP(A25,T2_TabelleBelege,7)</f>
        <v>#N/A</v>
      </c>
      <c r="G25" s="23" t="e">
        <f>VLOOKUP(A25,T2_TabelleBelege,8)</f>
        <v>#N/A</v>
      </c>
      <c r="I25" s="274"/>
      <c r="L25" s="252"/>
      <c r="M25" s="420"/>
    </row>
    <row r="26" spans="1:13" ht="49.95" customHeight="1" thickBot="1" x14ac:dyDescent="0.35">
      <c r="A26" s="107"/>
      <c r="B26" s="275" t="s">
        <v>173</v>
      </c>
      <c r="C26" s="104"/>
      <c r="D26" s="104"/>
      <c r="E26" s="104"/>
      <c r="F26" s="104"/>
      <c r="G26" s="105"/>
      <c r="I26" s="222" t="str">
        <f t="shared" ref="I26" si="10">IF(A25=0,"0","1")&amp;LEFT(TEXT(LEN(TRIM(C26)),"0"),1)</f>
        <v>00</v>
      </c>
      <c r="J26" s="222">
        <f t="shared" si="9"/>
        <v>0</v>
      </c>
      <c r="K26" s="222">
        <f>COUNTIF(T3_ErläuterungenLfdNr,A25)</f>
        <v>0</v>
      </c>
      <c r="L26" s="277" t="str">
        <f>IF(COUNTIF(T3_ErläuterungenLfdNr,A25)&lt;=1,IF(J26&gt;0,IF(LEFT(I26,1)="0","Bitte geben Sie eine Lfd. Nr. aus der Belegliste ein!","")&amp;IF(RIGHT(I26,1)="0"," Bitte geben Sie eine Erläuterung ein!",""),""),"Achtung Lfd. Nr. wurde bereits in dieser Spalte eingegeben!")</f>
        <v/>
      </c>
      <c r="M26" s="420"/>
    </row>
    <row r="27" spans="1:13" ht="15" thickBot="1" x14ac:dyDescent="0.35">
      <c r="A27" s="106"/>
      <c r="B27" s="271" t="e">
        <f>VLOOKUP(A27,T2_TabelleBelege,3)</f>
        <v>#N/A</v>
      </c>
      <c r="C27" s="272" t="e">
        <f>VLOOKUP(A27,T2_TabelleBelege,4)</f>
        <v>#N/A</v>
      </c>
      <c r="D27" s="273" t="e">
        <f>VLOOKUP(A27,T2_TabelleBelege,5)</f>
        <v>#N/A</v>
      </c>
      <c r="E27" s="272" t="e">
        <f>VLOOKUP(A27,T2_TabelleBelege,6)</f>
        <v>#N/A</v>
      </c>
      <c r="F27" s="272" t="e">
        <f>VLOOKUP(A27,T2_TabelleBelege,7)</f>
        <v>#N/A</v>
      </c>
      <c r="G27" s="23" t="e">
        <f>VLOOKUP(A27,T2_TabelleBelege,8)</f>
        <v>#N/A</v>
      </c>
      <c r="I27" s="274"/>
      <c r="L27" s="252"/>
      <c r="M27" s="420"/>
    </row>
    <row r="28" spans="1:13" ht="49.95" customHeight="1" thickBot="1" x14ac:dyDescent="0.35">
      <c r="A28" s="107"/>
      <c r="B28" s="275" t="s">
        <v>173</v>
      </c>
      <c r="C28" s="104"/>
      <c r="D28" s="104"/>
      <c r="E28" s="104"/>
      <c r="F28" s="104"/>
      <c r="G28" s="105"/>
      <c r="I28" s="222" t="str">
        <f t="shared" ref="I28" si="11">IF(A27=0,"0","1")&amp;LEFT(TEXT(LEN(TRIM(C28)),"0"),1)</f>
        <v>00</v>
      </c>
      <c r="J28" s="222">
        <f t="shared" si="9"/>
        <v>0</v>
      </c>
      <c r="K28" s="222">
        <f>COUNTIF(T3_ErläuterungenLfdNr,A27)</f>
        <v>0</v>
      </c>
      <c r="L28" s="277" t="str">
        <f>IF(COUNTIF(T3_ErläuterungenLfdNr,A27)&lt;=1,IF(J28&gt;0,IF(LEFT(I28,1)="0","Bitte geben Sie eine Lfd. Nr. aus der Belegliste ein!","")&amp;IF(RIGHT(I28,1)="0"," Bitte geben Sie eine Erläuterung ein!",""),""),"Achtung Lfd. Nr. wurde bereits in dieser Spalte eingegeben!")</f>
        <v/>
      </c>
      <c r="M28" s="420"/>
    </row>
    <row r="29" spans="1:13" ht="15" thickBot="1" x14ac:dyDescent="0.35">
      <c r="A29" s="106"/>
      <c r="B29" s="271" t="e">
        <f>VLOOKUP(A29,T2_TabelleBelege,3)</f>
        <v>#N/A</v>
      </c>
      <c r="C29" s="272" t="e">
        <f>VLOOKUP(A29,T2_TabelleBelege,4)</f>
        <v>#N/A</v>
      </c>
      <c r="D29" s="273" t="e">
        <f>VLOOKUP(A29,T2_TabelleBelege,5)</f>
        <v>#N/A</v>
      </c>
      <c r="E29" s="272" t="e">
        <f>VLOOKUP(A29,T2_TabelleBelege,6)</f>
        <v>#N/A</v>
      </c>
      <c r="F29" s="272" t="e">
        <f>VLOOKUP(A29,T2_TabelleBelege,7)</f>
        <v>#N/A</v>
      </c>
      <c r="G29" s="23" t="e">
        <f>VLOOKUP(A29,T2_TabelleBelege,8)</f>
        <v>#N/A</v>
      </c>
      <c r="I29" s="274"/>
      <c r="L29" s="252"/>
      <c r="M29" s="420"/>
    </row>
    <row r="30" spans="1:13" ht="49.95" customHeight="1" thickBot="1" x14ac:dyDescent="0.35">
      <c r="A30" s="107"/>
      <c r="B30" s="275" t="s">
        <v>173</v>
      </c>
      <c r="C30" s="104"/>
      <c r="D30" s="104"/>
      <c r="E30" s="104"/>
      <c r="F30" s="104"/>
      <c r="G30" s="105"/>
      <c r="I30" s="222" t="str">
        <f t="shared" ref="I30" si="12">IF(A29=0,"0","1")&amp;LEFT(TEXT(LEN(TRIM(C30)),"0"),1)</f>
        <v>00</v>
      </c>
      <c r="J30" s="222">
        <f t="shared" si="9"/>
        <v>0</v>
      </c>
      <c r="K30" s="222">
        <f>COUNTIF(T3_ErläuterungenLfdNr,A29)</f>
        <v>0</v>
      </c>
      <c r="L30" s="277" t="str">
        <f>IF(COUNTIF(T3_ErläuterungenLfdNr,A29)&lt;=1,IF(J30&gt;0,IF(LEFT(I30,1)="0","Bitte geben Sie eine Lfd. Nr. aus der Belegliste ein!","")&amp;IF(RIGHT(I30,1)="0"," Bitte geben Sie eine Erläuterung ein!",""),""),"Achtung Lfd. Nr. wurde bereits in dieser Spalte eingegeben!")</f>
        <v/>
      </c>
      <c r="M30" s="420"/>
    </row>
    <row r="31" spans="1:13" ht="15" thickBot="1" x14ac:dyDescent="0.35">
      <c r="A31" s="106"/>
      <c r="B31" s="271" t="e">
        <f>VLOOKUP(A31,T2_TabelleBelege,3)</f>
        <v>#N/A</v>
      </c>
      <c r="C31" s="272" t="e">
        <f>VLOOKUP(A31,T2_TabelleBelege,4)</f>
        <v>#N/A</v>
      </c>
      <c r="D31" s="273" t="e">
        <f>VLOOKUP(A31,T2_TabelleBelege,5)</f>
        <v>#N/A</v>
      </c>
      <c r="E31" s="272" t="e">
        <f>VLOOKUP(A31,T2_TabelleBelege,6)</f>
        <v>#N/A</v>
      </c>
      <c r="F31" s="272" t="e">
        <f>VLOOKUP(A31,T2_TabelleBelege,7)</f>
        <v>#N/A</v>
      </c>
      <c r="G31" s="23" t="e">
        <f>VLOOKUP(A31,T2_TabelleBelege,8)</f>
        <v>#N/A</v>
      </c>
      <c r="I31" s="274"/>
      <c r="L31" s="252"/>
      <c r="M31" s="420"/>
    </row>
    <row r="32" spans="1:13" ht="49.95" customHeight="1" thickBot="1" x14ac:dyDescent="0.35">
      <c r="A32" s="107"/>
      <c r="B32" s="275" t="s">
        <v>173</v>
      </c>
      <c r="C32" s="104"/>
      <c r="D32" s="104"/>
      <c r="E32" s="104"/>
      <c r="F32" s="104"/>
      <c r="G32" s="105"/>
      <c r="I32" s="222" t="str">
        <f t="shared" ref="I32" si="13">IF(A31=0,"0","1")&amp;LEFT(TEXT(LEN(TRIM(C32)),"0"),1)</f>
        <v>00</v>
      </c>
      <c r="J32" s="222">
        <f t="shared" si="9"/>
        <v>0</v>
      </c>
      <c r="K32" s="222">
        <f>COUNTIF(T3_ErläuterungenLfdNr,A31)</f>
        <v>0</v>
      </c>
      <c r="L32" s="277" t="str">
        <f>IF(COUNTIF(T3_ErläuterungenLfdNr,A31)&lt;=1,IF(J32&gt;0,IF(LEFT(I32,1)="0","Bitte geben Sie eine Lfd. Nr. aus der Belegliste ein!","")&amp;IF(RIGHT(I32,1)="0"," Bitte geben Sie eine Erläuterung ein!",""),""),"Achtung Lfd. Nr. wurde bereits in dieser Spalte eingegeben!")</f>
        <v/>
      </c>
      <c r="M32" s="420"/>
    </row>
    <row r="33" spans="1:13" ht="15" thickBot="1" x14ac:dyDescent="0.35">
      <c r="A33" s="106"/>
      <c r="B33" s="271" t="e">
        <f>VLOOKUP(A33,T2_TabelleBelege,3)</f>
        <v>#N/A</v>
      </c>
      <c r="C33" s="272" t="e">
        <f>VLOOKUP(A33,T2_TabelleBelege,4)</f>
        <v>#N/A</v>
      </c>
      <c r="D33" s="273" t="e">
        <f>VLOOKUP(A33,T2_TabelleBelege,5)</f>
        <v>#N/A</v>
      </c>
      <c r="E33" s="272" t="e">
        <f>VLOOKUP(A33,T2_TabelleBelege,6)</f>
        <v>#N/A</v>
      </c>
      <c r="F33" s="272" t="e">
        <f>VLOOKUP(A33,T2_TabelleBelege,7)</f>
        <v>#N/A</v>
      </c>
      <c r="G33" s="23" t="e">
        <f>VLOOKUP(A33,T2_TabelleBelege,8)</f>
        <v>#N/A</v>
      </c>
      <c r="I33" s="274"/>
      <c r="L33" s="252"/>
      <c r="M33" s="420"/>
    </row>
    <row r="34" spans="1:13" ht="49.95" customHeight="1" thickBot="1" x14ac:dyDescent="0.35">
      <c r="A34" s="107"/>
      <c r="B34" s="275" t="s">
        <v>173</v>
      </c>
      <c r="C34" s="104"/>
      <c r="D34" s="104"/>
      <c r="E34" s="104"/>
      <c r="F34" s="104"/>
      <c r="G34" s="105"/>
      <c r="I34" s="222" t="str">
        <f t="shared" ref="I34" si="14">IF(A33=0,"0","1")&amp;LEFT(TEXT(LEN(TRIM(C34)),"0"),1)</f>
        <v>00</v>
      </c>
      <c r="J34" s="222">
        <f t="shared" si="9"/>
        <v>0</v>
      </c>
      <c r="K34" s="222">
        <f>COUNTIF(T3_ErläuterungenLfdNr,A33)</f>
        <v>0</v>
      </c>
      <c r="L34" s="277" t="str">
        <f>IF(COUNTIF(T3_ErläuterungenLfdNr,A33)&lt;=1,IF(J34&gt;0,IF(LEFT(I34,1)="0","Bitte geben Sie eine Lfd. Nr. aus der Belegliste ein!","")&amp;IF(RIGHT(I34,1)="0"," Bitte geben Sie eine Erläuterung ein!",""),""),"Achtung Lfd. Nr. wurde bereits in dieser Spalte eingegeben!")</f>
        <v/>
      </c>
      <c r="M34" s="420"/>
    </row>
    <row r="35" spans="1:13" ht="15" thickBot="1" x14ac:dyDescent="0.35">
      <c r="A35" s="106"/>
      <c r="B35" s="271" t="e">
        <f>VLOOKUP(A35,T2_TabelleBelege,3)</f>
        <v>#N/A</v>
      </c>
      <c r="C35" s="272" t="e">
        <f>VLOOKUP(A35,T2_TabelleBelege,4)</f>
        <v>#N/A</v>
      </c>
      <c r="D35" s="273" t="e">
        <f>VLOOKUP(A35,T2_TabelleBelege,5)</f>
        <v>#N/A</v>
      </c>
      <c r="E35" s="272" t="e">
        <f>VLOOKUP(A35,T2_TabelleBelege,6)</f>
        <v>#N/A</v>
      </c>
      <c r="F35" s="272" t="e">
        <f>VLOOKUP(A35,T2_TabelleBelege,7)</f>
        <v>#N/A</v>
      </c>
      <c r="G35" s="23" t="e">
        <f>VLOOKUP(A35,T2_TabelleBelege,8)</f>
        <v>#N/A</v>
      </c>
      <c r="I35" s="274"/>
      <c r="L35" s="252"/>
      <c r="M35" s="420"/>
    </row>
    <row r="36" spans="1:13" ht="49.95" customHeight="1" thickBot="1" x14ac:dyDescent="0.35">
      <c r="A36" s="107"/>
      <c r="B36" s="275" t="s">
        <v>173</v>
      </c>
      <c r="C36" s="104"/>
      <c r="D36" s="104"/>
      <c r="E36" s="104"/>
      <c r="F36" s="104"/>
      <c r="G36" s="105"/>
      <c r="I36" s="222" t="str">
        <f t="shared" ref="I36" si="15">IF(A35=0,"0","1")&amp;LEFT(TEXT(LEN(TRIM(C36)),"0"),1)</f>
        <v>00</v>
      </c>
      <c r="J36" s="222">
        <f t="shared" si="9"/>
        <v>0</v>
      </c>
      <c r="K36" s="222">
        <f>COUNTIF(T3_ErläuterungenLfdNr,A35)</f>
        <v>0</v>
      </c>
      <c r="L36" s="277" t="str">
        <f>IF(COUNTIF(T3_ErläuterungenLfdNr,A35)&lt;=1,IF(J36&gt;0,IF(LEFT(I36,1)="0","Bitte geben Sie eine Lfd. Nr. aus der Belegliste ein!","")&amp;IF(RIGHT(I36,1)="0"," Bitte geben Sie eine Erläuterung ein!",""),""),"Achtung Lfd. Nr. wurde bereits in dieser Spalte eingegeben!")</f>
        <v/>
      </c>
      <c r="M36" s="420"/>
    </row>
    <row r="37" spans="1:13" ht="15" thickBot="1" x14ac:dyDescent="0.35">
      <c r="A37" s="106"/>
      <c r="B37" s="271" t="e">
        <f>VLOOKUP(A37,T2_TabelleBelege,3)</f>
        <v>#N/A</v>
      </c>
      <c r="C37" s="272" t="e">
        <f>VLOOKUP(A37,T2_TabelleBelege,4)</f>
        <v>#N/A</v>
      </c>
      <c r="D37" s="273" t="e">
        <f>VLOOKUP(A37,T2_TabelleBelege,5)</f>
        <v>#N/A</v>
      </c>
      <c r="E37" s="272" t="e">
        <f>VLOOKUP(A37,T2_TabelleBelege,6)</f>
        <v>#N/A</v>
      </c>
      <c r="F37" s="272" t="e">
        <f>VLOOKUP(A37,T2_TabelleBelege,7)</f>
        <v>#N/A</v>
      </c>
      <c r="G37" s="23" t="e">
        <f>VLOOKUP(A37,T2_TabelleBelege,8)</f>
        <v>#N/A</v>
      </c>
      <c r="I37" s="274"/>
      <c r="L37" s="252"/>
      <c r="M37" s="420"/>
    </row>
    <row r="38" spans="1:13" ht="49.95" customHeight="1" thickBot="1" x14ac:dyDescent="0.35">
      <c r="A38" s="107"/>
      <c r="B38" s="275" t="s">
        <v>173</v>
      </c>
      <c r="C38" s="104"/>
      <c r="D38" s="104"/>
      <c r="E38" s="104"/>
      <c r="F38" s="104"/>
      <c r="G38" s="105"/>
      <c r="I38" s="222" t="str">
        <f t="shared" ref="I38" si="16">IF(A37=0,"0","1")&amp;LEFT(TEXT(LEN(TRIM(C38)),"0"),1)</f>
        <v>00</v>
      </c>
      <c r="J38" s="222">
        <f t="shared" si="9"/>
        <v>0</v>
      </c>
      <c r="K38" s="222">
        <f>COUNTIF(T3_ErläuterungenLfdNr,A37)</f>
        <v>0</v>
      </c>
      <c r="L38" s="277" t="str">
        <f>IF(COUNTIF(T3_ErläuterungenLfdNr,A37)&lt;=1,IF(J38&gt;0,IF(LEFT(I38,1)="0","Bitte geben Sie eine Lfd. Nr. aus der Belegliste ein!","")&amp;IF(RIGHT(I38,1)="0"," Bitte geben Sie eine Erläuterung ein!",""),""),"Achtung Lfd. Nr. wurde bereits in dieser Spalte eingegeben!")</f>
        <v/>
      </c>
      <c r="M38" s="420"/>
    </row>
    <row r="39" spans="1:13" ht="15" thickBot="1" x14ac:dyDescent="0.35">
      <c r="A39" s="106"/>
      <c r="B39" s="271" t="e">
        <f>VLOOKUP(A39,T2_TabelleBelege,3)</f>
        <v>#N/A</v>
      </c>
      <c r="C39" s="272" t="e">
        <f>VLOOKUP(A39,T2_TabelleBelege,4)</f>
        <v>#N/A</v>
      </c>
      <c r="D39" s="273" t="e">
        <f>VLOOKUP(A39,T2_TabelleBelege,5)</f>
        <v>#N/A</v>
      </c>
      <c r="E39" s="272" t="e">
        <f>VLOOKUP(A39,T2_TabelleBelege,6)</f>
        <v>#N/A</v>
      </c>
      <c r="F39" s="272" t="e">
        <f>VLOOKUP(A39,T2_TabelleBelege,7)</f>
        <v>#N/A</v>
      </c>
      <c r="G39" s="23" t="e">
        <f>VLOOKUP(A39,T2_TabelleBelege,8)</f>
        <v>#N/A</v>
      </c>
      <c r="I39" s="274"/>
      <c r="L39" s="252"/>
      <c r="M39" s="420"/>
    </row>
    <row r="40" spans="1:13" ht="49.95" customHeight="1" thickBot="1" x14ac:dyDescent="0.35">
      <c r="A40" s="107"/>
      <c r="B40" s="275" t="s">
        <v>173</v>
      </c>
      <c r="C40" s="104"/>
      <c r="D40" s="104"/>
      <c r="E40" s="104"/>
      <c r="F40" s="104"/>
      <c r="G40" s="105"/>
      <c r="I40" s="222" t="str">
        <f t="shared" ref="I40" si="17">IF(A39=0,"0","1")&amp;LEFT(TEXT(LEN(TRIM(C40)),"0"),1)</f>
        <v>00</v>
      </c>
      <c r="J40" s="222">
        <f t="shared" si="9"/>
        <v>0</v>
      </c>
      <c r="K40" s="222">
        <f>COUNTIF(T3_ErläuterungenLfdNr,A39)</f>
        <v>0</v>
      </c>
      <c r="L40" s="277" t="str">
        <f>IF(COUNTIF(T3_ErläuterungenLfdNr,A39)&lt;=1,IF(J40&gt;0,IF(LEFT(I40,1)="0","Bitte geben Sie eine Lfd. Nr. aus der Belegliste ein!","")&amp;IF(RIGHT(I40,1)="0"," Bitte geben Sie eine Erläuterung ein!",""),""),"Achtung Lfd. Nr. wurde bereits in dieser Spalte eingegeben!")</f>
        <v/>
      </c>
      <c r="M40" s="420"/>
    </row>
    <row r="41" spans="1:13" ht="15" thickBot="1" x14ac:dyDescent="0.35">
      <c r="A41" s="106"/>
      <c r="B41" s="271" t="e">
        <f>VLOOKUP(A41,T2_TabelleBelege,3)</f>
        <v>#N/A</v>
      </c>
      <c r="C41" s="272" t="e">
        <f>VLOOKUP(A41,T2_TabelleBelege,4)</f>
        <v>#N/A</v>
      </c>
      <c r="D41" s="273" t="e">
        <f>VLOOKUP(A41,T2_TabelleBelege,5)</f>
        <v>#N/A</v>
      </c>
      <c r="E41" s="272" t="e">
        <f>VLOOKUP(A41,T2_TabelleBelege,6)</f>
        <v>#N/A</v>
      </c>
      <c r="F41" s="272" t="e">
        <f>VLOOKUP(A41,T2_TabelleBelege,7)</f>
        <v>#N/A</v>
      </c>
      <c r="G41" s="23" t="e">
        <f>VLOOKUP(A41,T2_TabelleBelege,8)</f>
        <v>#N/A</v>
      </c>
      <c r="I41" s="274"/>
      <c r="L41" s="252"/>
      <c r="M41" s="420"/>
    </row>
    <row r="42" spans="1:13" ht="49.95" customHeight="1" thickBot="1" x14ac:dyDescent="0.35">
      <c r="A42" s="107"/>
      <c r="B42" s="275" t="s">
        <v>173</v>
      </c>
      <c r="C42" s="104"/>
      <c r="D42" s="104"/>
      <c r="E42" s="104"/>
      <c r="F42" s="104"/>
      <c r="G42" s="105"/>
      <c r="I42" s="222" t="str">
        <f t="shared" ref="I42" si="18">IF(A41=0,"0","1")&amp;LEFT(TEXT(LEN(TRIM(C42)),"0"),1)</f>
        <v>00</v>
      </c>
      <c r="J42" s="222">
        <f t="shared" si="9"/>
        <v>0</v>
      </c>
      <c r="K42" s="222">
        <f>COUNTIF(T3_ErläuterungenLfdNr,A41)</f>
        <v>0</v>
      </c>
      <c r="L42" s="277" t="str">
        <f>IF(COUNTIF(T3_ErläuterungenLfdNr,A41)&lt;=1,IF(J42&gt;0,IF(LEFT(I42,1)="0","Bitte geben Sie eine Lfd. Nr. aus der Belegliste ein!","")&amp;IF(RIGHT(I42,1)="0"," Bitte geben Sie eine Erläuterung ein!",""),""),"Achtung Lfd. Nr. wurde bereits in dieser Spalte eingegeben!")</f>
        <v/>
      </c>
      <c r="M42" s="420"/>
    </row>
    <row r="43" spans="1:13" ht="15" thickBot="1" x14ac:dyDescent="0.35">
      <c r="A43" s="106"/>
      <c r="B43" s="271" t="e">
        <f>VLOOKUP(A43,T2_TabelleBelege,3)</f>
        <v>#N/A</v>
      </c>
      <c r="C43" s="272" t="e">
        <f>VLOOKUP(A43,T2_TabelleBelege,4)</f>
        <v>#N/A</v>
      </c>
      <c r="D43" s="273" t="e">
        <f>VLOOKUP(A43,T2_TabelleBelege,5)</f>
        <v>#N/A</v>
      </c>
      <c r="E43" s="272" t="e">
        <f>VLOOKUP(A43,T2_TabelleBelege,6)</f>
        <v>#N/A</v>
      </c>
      <c r="F43" s="272" t="e">
        <f>VLOOKUP(A43,T2_TabelleBelege,7)</f>
        <v>#N/A</v>
      </c>
      <c r="G43" s="23" t="e">
        <f>VLOOKUP(A43,T2_TabelleBelege,8)</f>
        <v>#N/A</v>
      </c>
      <c r="I43" s="274"/>
      <c r="L43" s="252"/>
      <c r="M43" s="420"/>
    </row>
    <row r="44" spans="1:13" ht="49.95" customHeight="1" thickBot="1" x14ac:dyDescent="0.35">
      <c r="A44" s="107"/>
      <c r="B44" s="275" t="s">
        <v>173</v>
      </c>
      <c r="C44" s="104"/>
      <c r="D44" s="104"/>
      <c r="E44" s="104"/>
      <c r="F44" s="104"/>
      <c r="G44" s="105"/>
      <c r="I44" s="222" t="str">
        <f t="shared" ref="I44" si="19">IF(A43=0,"0","1")&amp;LEFT(TEXT(LEN(TRIM(C44)),"0"),1)</f>
        <v>00</v>
      </c>
      <c r="J44" s="222">
        <f t="shared" si="9"/>
        <v>0</v>
      </c>
      <c r="K44" s="222">
        <f>COUNTIF(T3_ErläuterungenLfdNr,A43)</f>
        <v>0</v>
      </c>
      <c r="L44" s="277" t="str">
        <f>IF(COUNTIF(T3_ErläuterungenLfdNr,A43)&lt;=1,IF(J44&gt;0,IF(LEFT(I44,1)="0","Bitte geben Sie eine Lfd. Nr. aus der Belegliste ein!","")&amp;IF(RIGHT(I44,1)="0"," Bitte geben Sie eine Erläuterung ein!",""),""),"Achtung Lfd. Nr. wurde bereits in dieser Spalte eingegeben!")</f>
        <v/>
      </c>
      <c r="M44" s="420"/>
    </row>
    <row r="45" spans="1:13" ht="15" thickBot="1" x14ac:dyDescent="0.35">
      <c r="A45" s="106"/>
      <c r="B45" s="271" t="e">
        <f>VLOOKUP(A45,T2_TabelleBelege,3)</f>
        <v>#N/A</v>
      </c>
      <c r="C45" s="272" t="e">
        <f>VLOOKUP(A45,T2_TabelleBelege,4)</f>
        <v>#N/A</v>
      </c>
      <c r="D45" s="273" t="e">
        <f>VLOOKUP(A45,T2_TabelleBelege,5)</f>
        <v>#N/A</v>
      </c>
      <c r="E45" s="272" t="e">
        <f>VLOOKUP(A45,T2_TabelleBelege,6)</f>
        <v>#N/A</v>
      </c>
      <c r="F45" s="272" t="e">
        <f>VLOOKUP(A45,T2_TabelleBelege,7)</f>
        <v>#N/A</v>
      </c>
      <c r="G45" s="23" t="e">
        <f>VLOOKUP(A45,T2_TabelleBelege,8)</f>
        <v>#N/A</v>
      </c>
      <c r="I45" s="274"/>
      <c r="L45" s="252"/>
      <c r="M45" s="420"/>
    </row>
    <row r="46" spans="1:13" ht="49.95" customHeight="1" thickBot="1" x14ac:dyDescent="0.35">
      <c r="A46" s="107"/>
      <c r="B46" s="275" t="s">
        <v>173</v>
      </c>
      <c r="C46" s="104"/>
      <c r="D46" s="104"/>
      <c r="E46" s="104"/>
      <c r="F46" s="104"/>
      <c r="G46" s="105"/>
      <c r="I46" s="222" t="str">
        <f t="shared" ref="I46" si="20">IF(A45=0,"0","1")&amp;LEFT(TEXT(LEN(TRIM(C46)),"0"),1)</f>
        <v>00</v>
      </c>
      <c r="J46" s="222">
        <f t="shared" si="9"/>
        <v>0</v>
      </c>
      <c r="K46" s="222">
        <f>COUNTIF(T3_ErläuterungenLfdNr,A45)</f>
        <v>0</v>
      </c>
      <c r="L46" s="277" t="str">
        <f>IF(COUNTIF(T3_ErläuterungenLfdNr,A45)&lt;=1,IF(J46&gt;0,IF(LEFT(I46,1)="0","Bitte geben Sie eine Lfd. Nr. aus der Belegliste ein!","")&amp;IF(RIGHT(I46,1)="0"," Bitte geben Sie eine Erläuterung ein!",""),""),"Achtung Lfd. Nr. wurde bereits in dieser Spalte eingegeben!")</f>
        <v/>
      </c>
      <c r="M46" s="420"/>
    </row>
    <row r="47" spans="1:13" ht="15" thickBot="1" x14ac:dyDescent="0.35">
      <c r="A47" s="106"/>
      <c r="B47" s="271" t="e">
        <f>VLOOKUP(A47,T2_TabelleBelege,3)</f>
        <v>#N/A</v>
      </c>
      <c r="C47" s="272" t="e">
        <f>VLOOKUP(A47,T2_TabelleBelege,4)</f>
        <v>#N/A</v>
      </c>
      <c r="D47" s="273" t="e">
        <f>VLOOKUP(A47,T2_TabelleBelege,5)</f>
        <v>#N/A</v>
      </c>
      <c r="E47" s="272" t="e">
        <f>VLOOKUP(A47,T2_TabelleBelege,6)</f>
        <v>#N/A</v>
      </c>
      <c r="F47" s="272" t="e">
        <f>VLOOKUP(A47,T2_TabelleBelege,7)</f>
        <v>#N/A</v>
      </c>
      <c r="G47" s="23" t="e">
        <f>VLOOKUP(A47,T2_TabelleBelege,8)</f>
        <v>#N/A</v>
      </c>
      <c r="I47" s="274"/>
      <c r="L47" s="252"/>
      <c r="M47" s="420"/>
    </row>
    <row r="48" spans="1:13" ht="49.95" customHeight="1" thickBot="1" x14ac:dyDescent="0.35">
      <c r="A48" s="107"/>
      <c r="B48" s="275" t="s">
        <v>173</v>
      </c>
      <c r="C48" s="104"/>
      <c r="D48" s="104"/>
      <c r="E48" s="104"/>
      <c r="F48" s="104"/>
      <c r="G48" s="105"/>
      <c r="I48" s="222" t="str">
        <f t="shared" ref="I48" si="21">IF(A47=0,"0","1")&amp;LEFT(TEXT(LEN(TRIM(C48)),"0"),1)</f>
        <v>00</v>
      </c>
      <c r="J48" s="222">
        <f t="shared" si="9"/>
        <v>0</v>
      </c>
      <c r="K48" s="222">
        <f>COUNTIF(T3_ErläuterungenLfdNr,A47)</f>
        <v>0</v>
      </c>
      <c r="L48" s="277" t="str">
        <f>IF(COUNTIF(T3_ErläuterungenLfdNr,A47)&lt;=1,IF(J48&gt;0,IF(LEFT(I48,1)="0","Bitte geben Sie eine Lfd. Nr. aus der Belegliste ein!","")&amp;IF(RIGHT(I48,1)="0"," Bitte geben Sie eine Erläuterung ein!",""),""),"Achtung Lfd. Nr. wurde bereits in dieser Spalte eingegeben!")</f>
        <v/>
      </c>
      <c r="M48" s="420"/>
    </row>
    <row r="49" spans="1:13" ht="15" thickBot="1" x14ac:dyDescent="0.35">
      <c r="A49" s="106"/>
      <c r="B49" s="271" t="e">
        <f>VLOOKUP(A49,T2_TabelleBelege,3)</f>
        <v>#N/A</v>
      </c>
      <c r="C49" s="272" t="e">
        <f>VLOOKUP(A49,T2_TabelleBelege,4)</f>
        <v>#N/A</v>
      </c>
      <c r="D49" s="273" t="e">
        <f>VLOOKUP(A49,T2_TabelleBelege,5)</f>
        <v>#N/A</v>
      </c>
      <c r="E49" s="272" t="e">
        <f>VLOOKUP(A49,T2_TabelleBelege,6)</f>
        <v>#N/A</v>
      </c>
      <c r="F49" s="272" t="e">
        <f>VLOOKUP(A49,T2_TabelleBelege,7)</f>
        <v>#N/A</v>
      </c>
      <c r="G49" s="23" t="e">
        <f>VLOOKUP(A49,T2_TabelleBelege,8)</f>
        <v>#N/A</v>
      </c>
      <c r="I49" s="274"/>
      <c r="L49" s="252"/>
      <c r="M49" s="420"/>
    </row>
    <row r="50" spans="1:13" ht="49.95" customHeight="1" thickBot="1" x14ac:dyDescent="0.35">
      <c r="A50" s="107"/>
      <c r="B50" s="275" t="s">
        <v>173</v>
      </c>
      <c r="C50" s="104"/>
      <c r="D50" s="104"/>
      <c r="E50" s="104"/>
      <c r="F50" s="104"/>
      <c r="G50" s="105"/>
      <c r="I50" s="222" t="str">
        <f t="shared" ref="I50" si="22">IF(A49=0,"0","1")&amp;LEFT(TEXT(LEN(TRIM(C50)),"0"),1)</f>
        <v>00</v>
      </c>
      <c r="J50" s="222">
        <f t="shared" si="9"/>
        <v>0</v>
      </c>
      <c r="K50" s="222">
        <f>COUNTIF(T3_ErläuterungenLfdNr,A49)</f>
        <v>0</v>
      </c>
      <c r="L50" s="277" t="str">
        <f>IF(COUNTIF(T3_ErläuterungenLfdNr,A49)&lt;=1,IF(J50&gt;0,IF(LEFT(I50,1)="0","Bitte geben Sie eine Lfd. Nr. aus der Belegliste ein!","")&amp;IF(RIGHT(I50,1)="0"," Bitte geben Sie eine Erläuterung ein!",""),""),"Achtung Lfd. Nr. wurde bereits in dieser Spalte eingegeben!")</f>
        <v/>
      </c>
      <c r="M50" s="420"/>
    </row>
    <row r="51" spans="1:13" ht="15" thickBot="1" x14ac:dyDescent="0.35">
      <c r="A51" s="106"/>
      <c r="B51" s="271" t="e">
        <f>VLOOKUP(A51,T2_TabelleBelege,3)</f>
        <v>#N/A</v>
      </c>
      <c r="C51" s="272" t="e">
        <f>VLOOKUP(A51,T2_TabelleBelege,4)</f>
        <v>#N/A</v>
      </c>
      <c r="D51" s="273" t="e">
        <f>VLOOKUP(A51,T2_TabelleBelege,5)</f>
        <v>#N/A</v>
      </c>
      <c r="E51" s="272" t="e">
        <f>VLOOKUP(A51,T2_TabelleBelege,6)</f>
        <v>#N/A</v>
      </c>
      <c r="F51" s="272" t="e">
        <f>VLOOKUP(A51,T2_TabelleBelege,7)</f>
        <v>#N/A</v>
      </c>
      <c r="G51" s="23" t="e">
        <f>VLOOKUP(A51,T2_TabelleBelege,8)</f>
        <v>#N/A</v>
      </c>
      <c r="I51" s="274"/>
      <c r="L51" s="252"/>
      <c r="M51" s="420"/>
    </row>
    <row r="52" spans="1:13" ht="49.95" customHeight="1" thickBot="1" x14ac:dyDescent="0.35">
      <c r="A52" s="107"/>
      <c r="B52" s="275" t="s">
        <v>173</v>
      </c>
      <c r="C52" s="104"/>
      <c r="D52" s="104"/>
      <c r="E52" s="104"/>
      <c r="F52" s="104"/>
      <c r="G52" s="105"/>
      <c r="I52" s="222" t="str">
        <f t="shared" ref="I52" si="23">IF(A51=0,"0","1")&amp;LEFT(TEXT(LEN(TRIM(C52)),"0"),1)</f>
        <v>00</v>
      </c>
      <c r="J52" s="222">
        <f t="shared" si="9"/>
        <v>0</v>
      </c>
      <c r="K52" s="222">
        <f>COUNTIF(T3_ErläuterungenLfdNr,A51)</f>
        <v>0</v>
      </c>
      <c r="L52" s="277" t="str">
        <f>IF(COUNTIF(T3_ErläuterungenLfdNr,A51)&lt;=1,IF(J52&gt;0,IF(LEFT(I52,1)="0","Bitte geben Sie eine Lfd. Nr. aus der Belegliste ein!","")&amp;IF(RIGHT(I52,1)="0"," Bitte geben Sie eine Erläuterung ein!",""),""),"Achtung Lfd. Nr. wurde bereits in dieser Spalte eingegeben!")</f>
        <v/>
      </c>
      <c r="M52" s="420"/>
    </row>
    <row r="53" spans="1:13" ht="15" thickBot="1" x14ac:dyDescent="0.35">
      <c r="A53" s="106"/>
      <c r="B53" s="271" t="e">
        <f>VLOOKUP(A53,T2_TabelleBelege,3)</f>
        <v>#N/A</v>
      </c>
      <c r="C53" s="272" t="e">
        <f>VLOOKUP(A53,T2_TabelleBelege,4)</f>
        <v>#N/A</v>
      </c>
      <c r="D53" s="273" t="e">
        <f>VLOOKUP(A53,T2_TabelleBelege,5)</f>
        <v>#N/A</v>
      </c>
      <c r="E53" s="272" t="e">
        <f>VLOOKUP(A53,T2_TabelleBelege,6)</f>
        <v>#N/A</v>
      </c>
      <c r="F53" s="272" t="e">
        <f>VLOOKUP(A53,T2_TabelleBelege,7)</f>
        <v>#N/A</v>
      </c>
      <c r="G53" s="23" t="e">
        <f>VLOOKUP(A53,T2_TabelleBelege,8)</f>
        <v>#N/A</v>
      </c>
      <c r="I53" s="274"/>
      <c r="L53" s="252"/>
      <c r="M53" s="420"/>
    </row>
    <row r="54" spans="1:13" ht="49.95" customHeight="1" thickBot="1" x14ac:dyDescent="0.35">
      <c r="A54" s="107"/>
      <c r="B54" s="275" t="s">
        <v>173</v>
      </c>
      <c r="C54" s="104"/>
      <c r="D54" s="104"/>
      <c r="E54" s="104"/>
      <c r="F54" s="104"/>
      <c r="G54" s="105"/>
      <c r="I54" s="222" t="str">
        <f t="shared" ref="I54" si="24">IF(A53=0,"0","1")&amp;LEFT(TEXT(LEN(TRIM(C54)),"0"),1)</f>
        <v>00</v>
      </c>
      <c r="J54" s="222">
        <f t="shared" si="9"/>
        <v>0</v>
      </c>
      <c r="K54" s="222">
        <f>COUNTIF(T3_ErläuterungenLfdNr,A53)</f>
        <v>0</v>
      </c>
      <c r="L54" s="277" t="str">
        <f>IF(COUNTIF(T3_ErläuterungenLfdNr,A53)&lt;=1,IF(J54&gt;0,IF(LEFT(I54,1)="0","Bitte geben Sie eine Lfd. Nr. aus der Belegliste ein!","")&amp;IF(RIGHT(I54,1)="0"," Bitte geben Sie eine Erläuterung ein!",""),""),"Achtung Lfd. Nr. wurde bereits in dieser Spalte eingegeben!")</f>
        <v/>
      </c>
      <c r="M54" s="420"/>
    </row>
    <row r="55" spans="1:13" ht="15" thickBot="1" x14ac:dyDescent="0.35">
      <c r="A55" s="106"/>
      <c r="B55" s="271" t="e">
        <f>VLOOKUP(A55,T2_TabelleBelege,3)</f>
        <v>#N/A</v>
      </c>
      <c r="C55" s="272" t="e">
        <f>VLOOKUP(A55,T2_TabelleBelege,4)</f>
        <v>#N/A</v>
      </c>
      <c r="D55" s="273" t="e">
        <f>VLOOKUP(A55,T2_TabelleBelege,5)</f>
        <v>#N/A</v>
      </c>
      <c r="E55" s="272" t="e">
        <f>VLOOKUP(A55,T2_TabelleBelege,6)</f>
        <v>#N/A</v>
      </c>
      <c r="F55" s="272" t="e">
        <f>VLOOKUP(A55,T2_TabelleBelege,7)</f>
        <v>#N/A</v>
      </c>
      <c r="G55" s="23" t="e">
        <f>VLOOKUP(A55,T2_TabelleBelege,8)</f>
        <v>#N/A</v>
      </c>
      <c r="I55" s="274"/>
      <c r="L55" s="252"/>
      <c r="M55" s="420"/>
    </row>
    <row r="56" spans="1:13" ht="49.95" customHeight="1" thickBot="1" x14ac:dyDescent="0.35">
      <c r="A56" s="107"/>
      <c r="B56" s="275" t="s">
        <v>173</v>
      </c>
      <c r="C56" s="104"/>
      <c r="D56" s="104"/>
      <c r="E56" s="104"/>
      <c r="F56" s="104"/>
      <c r="G56" s="105"/>
      <c r="I56" s="222" t="str">
        <f t="shared" ref="I56" si="25">IF(A55=0,"0","1")&amp;LEFT(TEXT(LEN(TRIM(C56)),"0"),1)</f>
        <v>00</v>
      </c>
      <c r="J56" s="222">
        <f t="shared" si="9"/>
        <v>0</v>
      </c>
      <c r="K56" s="222">
        <f>COUNTIF(T3_ErläuterungenLfdNr,A55)</f>
        <v>0</v>
      </c>
      <c r="L56" s="277" t="str">
        <f>IF(COUNTIF(T3_ErläuterungenLfdNr,A55)&lt;=1,IF(J56&gt;0,IF(LEFT(I56,1)="0","Bitte geben Sie eine Lfd. Nr. aus der Belegliste ein!","")&amp;IF(RIGHT(I56,1)="0"," Bitte geben Sie eine Erläuterung ein!",""),""),"Achtung Lfd. Nr. wurde bereits in dieser Spalte eingegeben!")</f>
        <v/>
      </c>
      <c r="M56" s="420"/>
    </row>
    <row r="57" spans="1:13" ht="15" thickBot="1" x14ac:dyDescent="0.35">
      <c r="A57" s="106"/>
      <c r="B57" s="271" t="e">
        <f>VLOOKUP(A57,T2_TabelleBelege,3)</f>
        <v>#N/A</v>
      </c>
      <c r="C57" s="272" t="e">
        <f>VLOOKUP(A57,T2_TabelleBelege,4)</f>
        <v>#N/A</v>
      </c>
      <c r="D57" s="273" t="e">
        <f>VLOOKUP(A57,T2_TabelleBelege,5)</f>
        <v>#N/A</v>
      </c>
      <c r="E57" s="272" t="e">
        <f>VLOOKUP(A57,T2_TabelleBelege,6)</f>
        <v>#N/A</v>
      </c>
      <c r="F57" s="272" t="e">
        <f>VLOOKUP(A57,T2_TabelleBelege,7)</f>
        <v>#N/A</v>
      </c>
      <c r="G57" s="23" t="e">
        <f>VLOOKUP(A57,T2_TabelleBelege,8)</f>
        <v>#N/A</v>
      </c>
      <c r="I57" s="274"/>
      <c r="L57" s="252"/>
      <c r="M57" s="420"/>
    </row>
    <row r="58" spans="1:13" ht="49.95" customHeight="1" thickBot="1" x14ac:dyDescent="0.35">
      <c r="A58" s="107"/>
      <c r="B58" s="275" t="s">
        <v>173</v>
      </c>
      <c r="C58" s="104"/>
      <c r="D58" s="104"/>
      <c r="E58" s="104"/>
      <c r="F58" s="104"/>
      <c r="G58" s="105"/>
      <c r="I58" s="222" t="str">
        <f t="shared" ref="I58" si="26">IF(A57=0,"0","1")&amp;LEFT(TEXT(LEN(TRIM(C58)),"0"),1)</f>
        <v>00</v>
      </c>
      <c r="J58" s="222">
        <f t="shared" si="9"/>
        <v>0</v>
      </c>
      <c r="K58" s="222">
        <f>COUNTIF(T3_ErläuterungenLfdNr,A57)</f>
        <v>0</v>
      </c>
      <c r="L58" s="277" t="str">
        <f>IF(COUNTIF(T3_ErläuterungenLfdNr,A57)&lt;=1,IF(J58&gt;0,IF(LEFT(I58,1)="0","Bitte geben Sie eine Lfd. Nr. aus der Belegliste ein!","")&amp;IF(RIGHT(I58,1)="0"," Bitte geben Sie eine Erläuterung ein!",""),""),"Achtung Lfd. Nr. wurde bereits in dieser Spalte eingegeben!")</f>
        <v/>
      </c>
      <c r="M58" s="420"/>
    </row>
    <row r="59" spans="1:13" ht="15" thickBot="1" x14ac:dyDescent="0.35">
      <c r="A59" s="106"/>
      <c r="B59" s="271" t="e">
        <f>VLOOKUP(A59,T2_TabelleBelege,3)</f>
        <v>#N/A</v>
      </c>
      <c r="C59" s="272" t="e">
        <f>VLOOKUP(A59,T2_TabelleBelege,4)</f>
        <v>#N/A</v>
      </c>
      <c r="D59" s="273" t="e">
        <f>VLOOKUP(A59,T2_TabelleBelege,5)</f>
        <v>#N/A</v>
      </c>
      <c r="E59" s="272" t="e">
        <f>VLOOKUP(A59,T2_TabelleBelege,6)</f>
        <v>#N/A</v>
      </c>
      <c r="F59" s="272" t="e">
        <f>VLOOKUP(A59,T2_TabelleBelege,7)</f>
        <v>#N/A</v>
      </c>
      <c r="G59" s="23" t="e">
        <f>VLOOKUP(A59,T2_TabelleBelege,8)</f>
        <v>#N/A</v>
      </c>
      <c r="I59" s="274"/>
      <c r="L59" s="252"/>
      <c r="M59" s="420"/>
    </row>
    <row r="60" spans="1:13" ht="49.95" customHeight="1" thickBot="1" x14ac:dyDescent="0.35">
      <c r="A60" s="107"/>
      <c r="B60" s="275" t="s">
        <v>173</v>
      </c>
      <c r="C60" s="104"/>
      <c r="D60" s="104"/>
      <c r="E60" s="104"/>
      <c r="F60" s="104"/>
      <c r="G60" s="105"/>
      <c r="I60" s="222" t="str">
        <f t="shared" ref="I60" si="27">IF(A59=0,"0","1")&amp;LEFT(TEXT(LEN(TRIM(C60)),"0"),1)</f>
        <v>00</v>
      </c>
      <c r="J60" s="222">
        <f t="shared" si="9"/>
        <v>0</v>
      </c>
      <c r="K60" s="222">
        <f>COUNTIF(T3_ErläuterungenLfdNr,A59)</f>
        <v>0</v>
      </c>
      <c r="L60" s="277" t="str">
        <f>IF(COUNTIF(T3_ErläuterungenLfdNr,A59)&lt;=1,IF(J60&gt;0,IF(LEFT(I60,1)="0","Bitte geben Sie eine Lfd. Nr. aus der Belegliste ein!","")&amp;IF(RIGHT(I60,1)="0"," Bitte geben Sie eine Erläuterung ein!",""),""),"Achtung Lfd. Nr. wurde bereits in dieser Spalte eingegeben!")</f>
        <v/>
      </c>
      <c r="M60" s="420"/>
    </row>
    <row r="61" spans="1:13" ht="15" thickBot="1" x14ac:dyDescent="0.35">
      <c r="A61" s="106"/>
      <c r="B61" s="271" t="e">
        <f>VLOOKUP(A61,T2_TabelleBelege,3)</f>
        <v>#N/A</v>
      </c>
      <c r="C61" s="272" t="e">
        <f>VLOOKUP(A61,T2_TabelleBelege,4)</f>
        <v>#N/A</v>
      </c>
      <c r="D61" s="273" t="e">
        <f>VLOOKUP(A61,T2_TabelleBelege,5)</f>
        <v>#N/A</v>
      </c>
      <c r="E61" s="272" t="e">
        <f>VLOOKUP(A61,T2_TabelleBelege,6)</f>
        <v>#N/A</v>
      </c>
      <c r="F61" s="272" t="e">
        <f>VLOOKUP(A61,T2_TabelleBelege,7)</f>
        <v>#N/A</v>
      </c>
      <c r="G61" s="23" t="e">
        <f>VLOOKUP(A61,T2_TabelleBelege,8)</f>
        <v>#N/A</v>
      </c>
      <c r="I61" s="274"/>
      <c r="L61" s="252"/>
      <c r="M61" s="420"/>
    </row>
    <row r="62" spans="1:13" ht="49.95" customHeight="1" thickBot="1" x14ac:dyDescent="0.35">
      <c r="A62" s="107"/>
      <c r="B62" s="275" t="s">
        <v>173</v>
      </c>
      <c r="C62" s="104"/>
      <c r="D62" s="104"/>
      <c r="E62" s="104"/>
      <c r="F62" s="104"/>
      <c r="G62" s="105"/>
      <c r="I62" s="222" t="str">
        <f t="shared" ref="I62" si="28">IF(A61=0,"0","1")&amp;LEFT(TEXT(LEN(TRIM(C62)),"0"),1)</f>
        <v>00</v>
      </c>
      <c r="J62" s="222">
        <f t="shared" si="9"/>
        <v>0</v>
      </c>
      <c r="K62" s="222">
        <f>COUNTIF(T3_ErläuterungenLfdNr,A61)</f>
        <v>0</v>
      </c>
      <c r="L62" s="277" t="str">
        <f>IF(COUNTIF(T3_ErläuterungenLfdNr,A61)&lt;=1,IF(J62&gt;0,IF(LEFT(I62,1)="0","Bitte geben Sie eine Lfd. Nr. aus der Belegliste ein!","")&amp;IF(RIGHT(I62,1)="0"," Bitte geben Sie eine Erläuterung ein!",""),""),"Achtung Lfd. Nr. wurde bereits in dieser Spalte eingegeben!")</f>
        <v/>
      </c>
      <c r="M62" s="420"/>
    </row>
    <row r="63" spans="1:13" ht="15" thickBot="1" x14ac:dyDescent="0.35">
      <c r="A63" s="106"/>
      <c r="B63" s="271" t="e">
        <f>VLOOKUP(A63,T2_TabelleBelege,3)</f>
        <v>#N/A</v>
      </c>
      <c r="C63" s="272" t="e">
        <f>VLOOKUP(A63,T2_TabelleBelege,4)</f>
        <v>#N/A</v>
      </c>
      <c r="D63" s="273" t="e">
        <f>VLOOKUP(A63,T2_TabelleBelege,5)</f>
        <v>#N/A</v>
      </c>
      <c r="E63" s="272" t="e">
        <f>VLOOKUP(A63,T2_TabelleBelege,6)</f>
        <v>#N/A</v>
      </c>
      <c r="F63" s="272" t="e">
        <f>VLOOKUP(A63,T2_TabelleBelege,7)</f>
        <v>#N/A</v>
      </c>
      <c r="G63" s="23" t="e">
        <f>VLOOKUP(A63,T2_TabelleBelege,8)</f>
        <v>#N/A</v>
      </c>
      <c r="I63" s="274"/>
      <c r="L63" s="252"/>
      <c r="M63" s="420"/>
    </row>
    <row r="64" spans="1:13" ht="49.95" customHeight="1" thickBot="1" x14ac:dyDescent="0.35">
      <c r="A64" s="107"/>
      <c r="B64" s="275" t="s">
        <v>173</v>
      </c>
      <c r="C64" s="104"/>
      <c r="D64" s="104"/>
      <c r="E64" s="104"/>
      <c r="F64" s="104"/>
      <c r="G64" s="105"/>
      <c r="I64" s="222" t="str">
        <f t="shared" ref="I64" si="29">IF(A63=0,"0","1")&amp;LEFT(TEXT(LEN(TRIM(C64)),"0"),1)</f>
        <v>00</v>
      </c>
      <c r="J64" s="222">
        <f t="shared" si="9"/>
        <v>0</v>
      </c>
      <c r="K64" s="222">
        <f>COUNTIF(T3_ErläuterungenLfdNr,A63)</f>
        <v>0</v>
      </c>
      <c r="L64" s="277" t="str">
        <f>IF(COUNTIF(T3_ErläuterungenLfdNr,A63)&lt;=1,IF(J64&gt;0,IF(LEFT(I64,1)="0","Bitte geben Sie eine Lfd. Nr. aus der Belegliste ein!","")&amp;IF(RIGHT(I64,1)="0"," Bitte geben Sie eine Erläuterung ein!",""),""),"Achtung Lfd. Nr. wurde bereits in dieser Spalte eingegeben!")</f>
        <v/>
      </c>
      <c r="M64" s="420"/>
    </row>
    <row r="65" spans="1:13" ht="15" thickBot="1" x14ac:dyDescent="0.35">
      <c r="A65" s="106"/>
      <c r="B65" s="271" t="e">
        <f>VLOOKUP(A65,T2_TabelleBelege,3)</f>
        <v>#N/A</v>
      </c>
      <c r="C65" s="272" t="e">
        <f>VLOOKUP(A65,T2_TabelleBelege,4)</f>
        <v>#N/A</v>
      </c>
      <c r="D65" s="273" t="e">
        <f>VLOOKUP(A65,T2_TabelleBelege,5)</f>
        <v>#N/A</v>
      </c>
      <c r="E65" s="272" t="e">
        <f>VLOOKUP(A65,T2_TabelleBelege,6)</f>
        <v>#N/A</v>
      </c>
      <c r="F65" s="272" t="e">
        <f>VLOOKUP(A65,T2_TabelleBelege,7)</f>
        <v>#N/A</v>
      </c>
      <c r="G65" s="23" t="e">
        <f>VLOOKUP(A65,T2_TabelleBelege,8)</f>
        <v>#N/A</v>
      </c>
      <c r="I65" s="274"/>
      <c r="L65" s="252"/>
      <c r="M65" s="420"/>
    </row>
    <row r="66" spans="1:13" ht="49.95" customHeight="1" thickBot="1" x14ac:dyDescent="0.35">
      <c r="A66" s="107"/>
      <c r="B66" s="275" t="s">
        <v>173</v>
      </c>
      <c r="C66" s="104"/>
      <c r="D66" s="104"/>
      <c r="E66" s="104"/>
      <c r="F66" s="104"/>
      <c r="G66" s="105"/>
      <c r="I66" s="222" t="str">
        <f t="shared" ref="I66" si="30">IF(A65=0,"0","1")&amp;LEFT(TEXT(LEN(TRIM(C66)),"0"),1)</f>
        <v>00</v>
      </c>
      <c r="J66" s="222">
        <f t="shared" si="9"/>
        <v>0</v>
      </c>
      <c r="K66" s="222">
        <f>COUNTIF(T3_ErläuterungenLfdNr,A65)</f>
        <v>0</v>
      </c>
      <c r="L66" s="277" t="str">
        <f>IF(COUNTIF(T3_ErläuterungenLfdNr,A65)&lt;=1,IF(J66&gt;0,IF(LEFT(I66,1)="0","Bitte geben Sie eine Lfd. Nr. aus der Belegliste ein!","")&amp;IF(RIGHT(I66,1)="0"," Bitte geben Sie eine Erläuterung ein!",""),""),"Achtung Lfd. Nr. wurde bereits in dieser Spalte eingegeben!")</f>
        <v/>
      </c>
      <c r="M66" s="420"/>
    </row>
    <row r="67" spans="1:13" ht="15" thickBot="1" x14ac:dyDescent="0.35">
      <c r="A67" s="106"/>
      <c r="B67" s="271" t="e">
        <f>VLOOKUP(A67,T2_TabelleBelege,3)</f>
        <v>#N/A</v>
      </c>
      <c r="C67" s="272" t="e">
        <f>VLOOKUP(A67,T2_TabelleBelege,4)</f>
        <v>#N/A</v>
      </c>
      <c r="D67" s="273" t="e">
        <f>VLOOKUP(A67,T2_TabelleBelege,5)</f>
        <v>#N/A</v>
      </c>
      <c r="E67" s="272" t="e">
        <f>VLOOKUP(A67,T2_TabelleBelege,6)</f>
        <v>#N/A</v>
      </c>
      <c r="F67" s="272" t="e">
        <f>VLOOKUP(A67,T2_TabelleBelege,7)</f>
        <v>#N/A</v>
      </c>
      <c r="G67" s="23" t="e">
        <f>VLOOKUP(A67,T2_TabelleBelege,8)</f>
        <v>#N/A</v>
      </c>
      <c r="I67" s="274"/>
      <c r="L67" s="252"/>
      <c r="M67" s="420"/>
    </row>
    <row r="68" spans="1:13" ht="49.95" customHeight="1" thickBot="1" x14ac:dyDescent="0.35">
      <c r="A68" s="107"/>
      <c r="B68" s="275" t="s">
        <v>173</v>
      </c>
      <c r="C68" s="104"/>
      <c r="D68" s="104"/>
      <c r="E68" s="104"/>
      <c r="F68" s="104"/>
      <c r="G68" s="105"/>
      <c r="I68" s="222" t="str">
        <f t="shared" ref="I68" si="31">IF(A67=0,"0","1")&amp;LEFT(TEXT(LEN(TRIM(C68)),"0"),1)</f>
        <v>00</v>
      </c>
      <c r="J68" s="222">
        <f t="shared" si="9"/>
        <v>0</v>
      </c>
      <c r="K68" s="222">
        <f>COUNTIF(T3_ErläuterungenLfdNr,A67)</f>
        <v>0</v>
      </c>
      <c r="L68" s="277" t="str">
        <f>IF(COUNTIF(T3_ErläuterungenLfdNr,A67)&lt;=1,IF(J68&gt;0,IF(LEFT(I68,1)="0","Bitte geben Sie eine Lfd. Nr. aus der Belegliste ein!","")&amp;IF(RIGHT(I68,1)="0"," Bitte geben Sie eine Erläuterung ein!",""),""),"Achtung Lfd. Nr. wurde bereits in dieser Spalte eingegeben!")</f>
        <v/>
      </c>
      <c r="M68" s="420"/>
    </row>
    <row r="69" spans="1:13" ht="15" thickBot="1" x14ac:dyDescent="0.35">
      <c r="A69" s="106"/>
      <c r="B69" s="271" t="e">
        <f>VLOOKUP(A69,T2_TabelleBelege,3)</f>
        <v>#N/A</v>
      </c>
      <c r="C69" s="272" t="e">
        <f>VLOOKUP(A69,T2_TabelleBelege,4)</f>
        <v>#N/A</v>
      </c>
      <c r="D69" s="273" t="e">
        <f>VLOOKUP(A69,T2_TabelleBelege,5)</f>
        <v>#N/A</v>
      </c>
      <c r="E69" s="272" t="e">
        <f>VLOOKUP(A69,T2_TabelleBelege,6)</f>
        <v>#N/A</v>
      </c>
      <c r="F69" s="272" t="e">
        <f>VLOOKUP(A69,T2_TabelleBelege,7)</f>
        <v>#N/A</v>
      </c>
      <c r="G69" s="23" t="e">
        <f>VLOOKUP(A69,T2_TabelleBelege,8)</f>
        <v>#N/A</v>
      </c>
      <c r="I69" s="274"/>
      <c r="L69" s="252"/>
      <c r="M69" s="420"/>
    </row>
    <row r="70" spans="1:13" ht="49.95" customHeight="1" thickBot="1" x14ac:dyDescent="0.35">
      <c r="A70" s="107"/>
      <c r="B70" s="275" t="s">
        <v>173</v>
      </c>
      <c r="C70" s="104"/>
      <c r="D70" s="104"/>
      <c r="E70" s="104"/>
      <c r="F70" s="104"/>
      <c r="G70" s="105"/>
      <c r="I70" s="222" t="str">
        <f t="shared" ref="I70" si="32">IF(A69=0,"0","1")&amp;LEFT(TEXT(LEN(TRIM(C70)),"0"),1)</f>
        <v>00</v>
      </c>
      <c r="J70" s="222">
        <f t="shared" si="9"/>
        <v>0</v>
      </c>
      <c r="K70" s="222">
        <f>COUNTIF(T3_ErläuterungenLfdNr,A69)</f>
        <v>0</v>
      </c>
      <c r="L70" s="277" t="str">
        <f>IF(COUNTIF(T3_ErläuterungenLfdNr,A69)&lt;=1,IF(J70&gt;0,IF(LEFT(I70,1)="0","Bitte geben Sie eine Lfd. Nr. aus der Belegliste ein!","")&amp;IF(RIGHT(I70,1)="0"," Bitte geben Sie eine Erläuterung ein!",""),""),"Achtung Lfd. Nr. wurde bereits in dieser Spalte eingegeben!")</f>
        <v/>
      </c>
      <c r="M70" s="420"/>
    </row>
    <row r="71" spans="1:13" ht="15" thickBot="1" x14ac:dyDescent="0.35">
      <c r="A71" s="106"/>
      <c r="B71" s="271" t="e">
        <f>VLOOKUP(A71,T2_TabelleBelege,3)</f>
        <v>#N/A</v>
      </c>
      <c r="C71" s="272" t="e">
        <f>VLOOKUP(A71,T2_TabelleBelege,4)</f>
        <v>#N/A</v>
      </c>
      <c r="D71" s="273" t="e">
        <f>VLOOKUP(A71,T2_TabelleBelege,5)</f>
        <v>#N/A</v>
      </c>
      <c r="E71" s="272" t="e">
        <f>VLOOKUP(A71,T2_TabelleBelege,6)</f>
        <v>#N/A</v>
      </c>
      <c r="F71" s="272" t="e">
        <f>VLOOKUP(A71,T2_TabelleBelege,7)</f>
        <v>#N/A</v>
      </c>
      <c r="G71" s="23" t="e">
        <f>VLOOKUP(A71,T2_TabelleBelege,8)</f>
        <v>#N/A</v>
      </c>
      <c r="I71" s="274"/>
      <c r="L71" s="252"/>
      <c r="M71" s="420"/>
    </row>
    <row r="72" spans="1:13" ht="49.95" customHeight="1" thickBot="1" x14ac:dyDescent="0.35">
      <c r="A72" s="107"/>
      <c r="B72" s="275" t="s">
        <v>173</v>
      </c>
      <c r="C72" s="104"/>
      <c r="D72" s="104"/>
      <c r="E72" s="104"/>
      <c r="F72" s="104"/>
      <c r="G72" s="105"/>
      <c r="I72" s="222" t="str">
        <f t="shared" ref="I72" si="33">IF(A71=0,"0","1")&amp;LEFT(TEXT(LEN(TRIM(C72)),"0"),1)</f>
        <v>00</v>
      </c>
      <c r="J72" s="222">
        <f t="shared" si="9"/>
        <v>0</v>
      </c>
      <c r="K72" s="222">
        <f>COUNTIF(T3_ErläuterungenLfdNr,A71)</f>
        <v>0</v>
      </c>
      <c r="L72" s="277" t="str">
        <f>IF(COUNTIF(T3_ErläuterungenLfdNr,A71)&lt;=1,IF(J72&gt;0,IF(LEFT(I72,1)="0","Bitte geben Sie eine Lfd. Nr. aus der Belegliste ein!","")&amp;IF(RIGHT(I72,1)="0"," Bitte geben Sie eine Erläuterung ein!",""),""),"Achtung Lfd. Nr. wurde bereits in dieser Spalte eingegeben!")</f>
        <v/>
      </c>
      <c r="M72" s="420"/>
    </row>
    <row r="73" spans="1:13" ht="15" thickBot="1" x14ac:dyDescent="0.35">
      <c r="A73" s="106"/>
      <c r="B73" s="271" t="e">
        <f>VLOOKUP(A73,T2_TabelleBelege,2)</f>
        <v>#N/A</v>
      </c>
      <c r="C73" s="272" t="e">
        <f>VLOOKUP(A73,T2_TabelleBelege,3)</f>
        <v>#N/A</v>
      </c>
      <c r="D73" s="273" t="e">
        <f>VLOOKUP(A73,T2_TabelleBelege,4)</f>
        <v>#N/A</v>
      </c>
      <c r="E73" s="272" t="e">
        <f>VLOOKUP(A73,T2_TabelleBelege,5)</f>
        <v>#N/A</v>
      </c>
      <c r="F73" s="272" t="e">
        <f>VLOOKUP(A73,T2_TabelleBelege,6)</f>
        <v>#N/A</v>
      </c>
      <c r="G73" s="23" t="e">
        <f>VLOOKUP(A73,T2_TabelleBelege,7)</f>
        <v>#N/A</v>
      </c>
      <c r="I73" s="274"/>
      <c r="L73" s="252"/>
      <c r="M73" s="420"/>
    </row>
    <row r="74" spans="1:13" ht="49.95" customHeight="1" thickBot="1" x14ac:dyDescent="0.35">
      <c r="A74" s="107"/>
      <c r="B74" s="275" t="s">
        <v>173</v>
      </c>
      <c r="C74" s="104"/>
      <c r="D74" s="104"/>
      <c r="E74" s="104"/>
      <c r="F74" s="104"/>
      <c r="G74" s="105"/>
      <c r="I74" s="222" t="str">
        <f t="shared" ref="I74" si="34">IF(A73=0,"0","1")&amp;LEFT(TEXT(LEN(TRIM(C74)),"0"),1)</f>
        <v>00</v>
      </c>
      <c r="J74" s="222">
        <f t="shared" si="9"/>
        <v>0</v>
      </c>
      <c r="K74" s="222">
        <f>COUNTIF(T3_ErläuterungenLfdNr,A73)</f>
        <v>0</v>
      </c>
      <c r="L74" s="277" t="str">
        <f>IF(COUNTIF(T3_ErläuterungenLfdNr,A73)&lt;=1,IF(J74&gt;0,IF(LEFT(I74,1)="0","Bitte geben Sie eine Lfd. Nr. aus der Belegliste ein!","")&amp;IF(RIGHT(I74,1)="0"," Bitte geben Sie eine Erläuterung ein!",""),""),"Achtung Lfd. Nr. wurde bereits in dieser Spalte eingegeben!")</f>
        <v/>
      </c>
      <c r="M74" s="420"/>
    </row>
    <row r="75" spans="1:13" ht="15" thickBot="1" x14ac:dyDescent="0.35">
      <c r="A75" s="106"/>
      <c r="B75" s="271" t="e">
        <f>VLOOKUP(A75,T2_TabelleBelege,3)</f>
        <v>#N/A</v>
      </c>
      <c r="C75" s="272" t="e">
        <f>VLOOKUP(A75,T2_TabelleBelege,4)</f>
        <v>#N/A</v>
      </c>
      <c r="D75" s="273" t="e">
        <f>VLOOKUP(A75,T2_TabelleBelege,5)</f>
        <v>#N/A</v>
      </c>
      <c r="E75" s="272" t="e">
        <f>VLOOKUP(A75,T2_TabelleBelege,6)</f>
        <v>#N/A</v>
      </c>
      <c r="F75" s="272" t="e">
        <f>VLOOKUP(A75,T2_TabelleBelege,7)</f>
        <v>#N/A</v>
      </c>
      <c r="G75" s="23" t="e">
        <f>VLOOKUP(A75,T2_TabelleBelege,8)</f>
        <v>#N/A</v>
      </c>
      <c r="I75" s="274"/>
      <c r="L75" s="252"/>
      <c r="M75" s="420"/>
    </row>
    <row r="76" spans="1:13" ht="49.95" customHeight="1" thickBot="1" x14ac:dyDescent="0.35">
      <c r="A76" s="107"/>
      <c r="B76" s="275" t="s">
        <v>173</v>
      </c>
      <c r="C76" s="104"/>
      <c r="D76" s="104"/>
      <c r="E76" s="104"/>
      <c r="F76" s="104"/>
      <c r="G76" s="105"/>
      <c r="I76" s="222" t="str">
        <f t="shared" ref="I76" si="35">IF(A75=0,"0","1")&amp;LEFT(TEXT(LEN(TRIM(C76)),"0"),1)</f>
        <v>00</v>
      </c>
      <c r="J76" s="222">
        <f t="shared" si="9"/>
        <v>0</v>
      </c>
      <c r="K76" s="222">
        <f>COUNTIF(T3_ErläuterungenLfdNr,A75)</f>
        <v>0</v>
      </c>
      <c r="L76" s="277" t="str">
        <f>IF(COUNTIF(T3_ErläuterungenLfdNr,A75)&lt;=1,IF(J76&gt;0,IF(LEFT(I76,1)="0","Bitte geben Sie eine Lfd. Nr. aus der Belegliste ein!","")&amp;IF(RIGHT(I76,1)="0"," Bitte geben Sie eine Erläuterung ein!",""),""),"Achtung Lfd. Nr. wurde bereits in dieser Spalte eingegeben!")</f>
        <v/>
      </c>
      <c r="M76" s="420"/>
    </row>
    <row r="77" spans="1:13" ht="15" thickBot="1" x14ac:dyDescent="0.35">
      <c r="A77" s="106"/>
      <c r="B77" s="271" t="e">
        <f>VLOOKUP(A77,T2_TabelleBelege,3)</f>
        <v>#N/A</v>
      </c>
      <c r="C77" s="272" t="e">
        <f>VLOOKUP(A77,T2_TabelleBelege,4)</f>
        <v>#N/A</v>
      </c>
      <c r="D77" s="273" t="e">
        <f>VLOOKUP(A77,T2_TabelleBelege,5)</f>
        <v>#N/A</v>
      </c>
      <c r="E77" s="272" t="e">
        <f>VLOOKUP(A77,T2_TabelleBelege,6)</f>
        <v>#N/A</v>
      </c>
      <c r="F77" s="272" t="e">
        <f>VLOOKUP(A77,T2_TabelleBelege,7)</f>
        <v>#N/A</v>
      </c>
      <c r="G77" s="23" t="e">
        <f>VLOOKUP(A77,T2_TabelleBelege,8)</f>
        <v>#N/A</v>
      </c>
      <c r="I77" s="274"/>
      <c r="L77" s="252"/>
      <c r="M77" s="420"/>
    </row>
    <row r="78" spans="1:13" ht="49.95" customHeight="1" thickBot="1" x14ac:dyDescent="0.35">
      <c r="A78" s="107"/>
      <c r="B78" s="275" t="s">
        <v>173</v>
      </c>
      <c r="C78" s="104"/>
      <c r="D78" s="104"/>
      <c r="E78" s="104"/>
      <c r="F78" s="104"/>
      <c r="G78" s="105"/>
      <c r="I78" s="222" t="str">
        <f t="shared" ref="I78" si="36">IF(A77=0,"0","1")&amp;LEFT(TEXT(LEN(TRIM(C78)),"0"),1)</f>
        <v>00</v>
      </c>
      <c r="J78" s="222">
        <f t="shared" si="9"/>
        <v>0</v>
      </c>
      <c r="K78" s="222">
        <f>COUNTIF(T3_ErläuterungenLfdNr,A77)</f>
        <v>0</v>
      </c>
      <c r="L78" s="277" t="str">
        <f>IF(COUNTIF(T3_ErläuterungenLfdNr,A77)&lt;=1,IF(J78&gt;0,IF(LEFT(I78,1)="0","Bitte geben Sie eine Lfd. Nr. aus der Belegliste ein!","")&amp;IF(RIGHT(I78,1)="0"," Bitte geben Sie eine Erläuterung ein!",""),""),"Achtung Lfd. Nr. wurde bereits in dieser Spalte eingegeben!")</f>
        <v/>
      </c>
      <c r="M78" s="420"/>
    </row>
    <row r="79" spans="1:13" ht="15" thickBot="1" x14ac:dyDescent="0.35">
      <c r="A79" s="106"/>
      <c r="B79" s="271" t="e">
        <f>VLOOKUP(A79,T2_TabelleBelege,3)</f>
        <v>#N/A</v>
      </c>
      <c r="C79" s="272" t="e">
        <f>VLOOKUP(A79,T2_TabelleBelege,4)</f>
        <v>#N/A</v>
      </c>
      <c r="D79" s="273" t="e">
        <f>VLOOKUP(A79,T2_TabelleBelege,5)</f>
        <v>#N/A</v>
      </c>
      <c r="E79" s="272" t="e">
        <f>VLOOKUP(A79,T2_TabelleBelege,6)</f>
        <v>#N/A</v>
      </c>
      <c r="F79" s="272" t="e">
        <f>VLOOKUP(A79,T2_TabelleBelege,7)</f>
        <v>#N/A</v>
      </c>
      <c r="G79" s="23" t="e">
        <f>VLOOKUP(A79,T2_TabelleBelege,8)</f>
        <v>#N/A</v>
      </c>
      <c r="I79" s="274"/>
      <c r="L79" s="252"/>
      <c r="M79" s="420"/>
    </row>
    <row r="80" spans="1:13" ht="49.95" customHeight="1" thickBot="1" x14ac:dyDescent="0.35">
      <c r="A80" s="107"/>
      <c r="B80" s="275" t="s">
        <v>173</v>
      </c>
      <c r="C80" s="104"/>
      <c r="D80" s="104"/>
      <c r="E80" s="104"/>
      <c r="F80" s="104"/>
      <c r="G80" s="105"/>
      <c r="I80" s="222" t="str">
        <f t="shared" ref="I80" si="37">IF(A79=0,"0","1")&amp;LEFT(TEXT(LEN(TRIM(C80)),"0"),1)</f>
        <v>00</v>
      </c>
      <c r="J80" s="222">
        <f t="shared" si="9"/>
        <v>0</v>
      </c>
      <c r="K80" s="222">
        <f>COUNTIF(T3_ErläuterungenLfdNr,A79)</f>
        <v>0</v>
      </c>
      <c r="L80" s="277" t="str">
        <f>IF(COUNTIF(T3_ErläuterungenLfdNr,A79)&lt;=1,IF(J80&gt;0,IF(LEFT(I80,1)="0","Bitte geben Sie eine Lfd. Nr. aus der Belegliste ein!","")&amp;IF(RIGHT(I80,1)="0"," Bitte geben Sie eine Erläuterung ein!",""),""),"Achtung Lfd. Nr. wurde bereits in dieser Spalte eingegeben!")</f>
        <v/>
      </c>
      <c r="M80" s="420"/>
    </row>
    <row r="81" spans="1:13" ht="15" thickBot="1" x14ac:dyDescent="0.35">
      <c r="A81" s="106"/>
      <c r="B81" s="271" t="e">
        <f>VLOOKUP(A81,T2_TabelleBelege,3)</f>
        <v>#N/A</v>
      </c>
      <c r="C81" s="272" t="e">
        <f>VLOOKUP(A81,T2_TabelleBelege,4)</f>
        <v>#N/A</v>
      </c>
      <c r="D81" s="273" t="e">
        <f>VLOOKUP(A81,T2_TabelleBelege,5)</f>
        <v>#N/A</v>
      </c>
      <c r="E81" s="272" t="e">
        <f>VLOOKUP(A81,T2_TabelleBelege,6)</f>
        <v>#N/A</v>
      </c>
      <c r="F81" s="272" t="e">
        <f>VLOOKUP(A81,T2_TabelleBelege,7)</f>
        <v>#N/A</v>
      </c>
      <c r="G81" s="23" t="e">
        <f>VLOOKUP(A81,T2_TabelleBelege,8)</f>
        <v>#N/A</v>
      </c>
      <c r="I81" s="274"/>
      <c r="L81" s="252"/>
      <c r="M81" s="420"/>
    </row>
    <row r="82" spans="1:13" ht="49.95" customHeight="1" thickBot="1" x14ac:dyDescent="0.35">
      <c r="A82" s="107"/>
      <c r="B82" s="275" t="s">
        <v>173</v>
      </c>
      <c r="C82" s="104"/>
      <c r="D82" s="104"/>
      <c r="E82" s="104"/>
      <c r="F82" s="104"/>
      <c r="G82" s="105"/>
      <c r="I82" s="222" t="str">
        <f t="shared" ref="I82" si="38">IF(A81=0,"0","1")&amp;LEFT(TEXT(LEN(TRIM(C82)),"0"),1)</f>
        <v>00</v>
      </c>
      <c r="J82" s="222">
        <f t="shared" si="9"/>
        <v>0</v>
      </c>
      <c r="K82" s="222">
        <f>COUNTIF(T3_ErläuterungenLfdNr,A81)</f>
        <v>0</v>
      </c>
      <c r="L82" s="277" t="str">
        <f>IF(COUNTIF(T3_ErläuterungenLfdNr,A81)&lt;=1,IF(J82&gt;0,IF(LEFT(I82,1)="0","Bitte geben Sie eine Lfd. Nr. aus der Belegliste ein!","")&amp;IF(RIGHT(I82,1)="0"," Bitte geben Sie eine Erläuterung ein!",""),""),"Achtung Lfd. Nr. wurde bereits in dieser Spalte eingegeben!")</f>
        <v/>
      </c>
      <c r="M82" s="420"/>
    </row>
    <row r="83" spans="1:13" ht="15" thickBot="1" x14ac:dyDescent="0.35">
      <c r="A83" s="106"/>
      <c r="B83" s="271" t="e">
        <f>VLOOKUP(A83,T2_TabelleBelege,3)</f>
        <v>#N/A</v>
      </c>
      <c r="C83" s="272" t="e">
        <f>VLOOKUP(A83,T2_TabelleBelege,4)</f>
        <v>#N/A</v>
      </c>
      <c r="D83" s="273" t="e">
        <f>VLOOKUP(A83,T2_TabelleBelege,5)</f>
        <v>#N/A</v>
      </c>
      <c r="E83" s="272" t="e">
        <f>VLOOKUP(A83,T2_TabelleBelege,6)</f>
        <v>#N/A</v>
      </c>
      <c r="F83" s="272" t="e">
        <f>VLOOKUP(A83,T2_TabelleBelege,7)</f>
        <v>#N/A</v>
      </c>
      <c r="G83" s="23" t="e">
        <f>VLOOKUP(A83,T2_TabelleBelege,8)</f>
        <v>#N/A</v>
      </c>
      <c r="I83" s="274"/>
      <c r="L83" s="252"/>
      <c r="M83" s="420"/>
    </row>
    <row r="84" spans="1:13" ht="49.95" customHeight="1" thickBot="1" x14ac:dyDescent="0.35">
      <c r="A84" s="107"/>
      <c r="B84" s="275" t="s">
        <v>173</v>
      </c>
      <c r="C84" s="104"/>
      <c r="D84" s="104"/>
      <c r="E84" s="104"/>
      <c r="F84" s="104"/>
      <c r="G84" s="105"/>
      <c r="I84" s="222" t="str">
        <f t="shared" ref="I84" si="39">IF(A83=0,"0","1")&amp;LEFT(TEXT(LEN(TRIM(C84)),"0"),1)</f>
        <v>00</v>
      </c>
      <c r="J84" s="222">
        <f t="shared" si="9"/>
        <v>0</v>
      </c>
      <c r="K84" s="222">
        <f>COUNTIF(T3_ErläuterungenLfdNr,A83)</f>
        <v>0</v>
      </c>
      <c r="L84" s="277" t="str">
        <f>IF(COUNTIF(T3_ErläuterungenLfdNr,A83)&lt;=1,IF(J84&gt;0,IF(LEFT(I84,1)="0","Bitte geben Sie eine Lfd. Nr. aus der Belegliste ein!","")&amp;IF(RIGHT(I84,1)="0"," Bitte geben Sie eine Erläuterung ein!",""),""),"Achtung Lfd. Nr. wurde bereits in dieser Spalte eingegeben!")</f>
        <v/>
      </c>
      <c r="M84" s="420"/>
    </row>
    <row r="85" spans="1:13" ht="15" thickBot="1" x14ac:dyDescent="0.35">
      <c r="A85" s="106"/>
      <c r="B85" s="271" t="e">
        <f>VLOOKUP(A85,T2_TabelleBelege,3)</f>
        <v>#N/A</v>
      </c>
      <c r="C85" s="272" t="e">
        <f>VLOOKUP(A85,T2_TabelleBelege,4)</f>
        <v>#N/A</v>
      </c>
      <c r="D85" s="273" t="e">
        <f>VLOOKUP(A85,T2_TabelleBelege,5)</f>
        <v>#N/A</v>
      </c>
      <c r="E85" s="272" t="e">
        <f>VLOOKUP(A85,T2_TabelleBelege,6)</f>
        <v>#N/A</v>
      </c>
      <c r="F85" s="272" t="e">
        <f>VLOOKUP(A85,T2_TabelleBelege,7)</f>
        <v>#N/A</v>
      </c>
      <c r="G85" s="23" t="e">
        <f>VLOOKUP(A85,T2_TabelleBelege,8)</f>
        <v>#N/A</v>
      </c>
      <c r="I85" s="274"/>
      <c r="L85" s="252"/>
      <c r="M85" s="420"/>
    </row>
    <row r="86" spans="1:13" ht="49.95" customHeight="1" thickBot="1" x14ac:dyDescent="0.35">
      <c r="A86" s="107"/>
      <c r="B86" s="275" t="s">
        <v>173</v>
      </c>
      <c r="C86" s="104"/>
      <c r="D86" s="104"/>
      <c r="E86" s="104"/>
      <c r="F86" s="104"/>
      <c r="G86" s="105"/>
      <c r="I86" s="222" t="str">
        <f t="shared" ref="I86" si="40">IF(A85=0,"0","1")&amp;LEFT(TEXT(LEN(TRIM(C86)),"0"),1)</f>
        <v>00</v>
      </c>
      <c r="J86" s="222">
        <f t="shared" si="9"/>
        <v>0</v>
      </c>
      <c r="K86" s="222">
        <f>COUNTIF(T3_ErläuterungenLfdNr,A85)</f>
        <v>0</v>
      </c>
      <c r="L86" s="277" t="str">
        <f>IF(COUNTIF(T3_ErläuterungenLfdNr,A85)&lt;=1,IF(J86&gt;0,IF(LEFT(I86,1)="0","Bitte geben Sie eine Lfd. Nr. aus der Belegliste ein!","")&amp;IF(RIGHT(I86,1)="0"," Bitte geben Sie eine Erläuterung ein!",""),""),"Achtung Lfd. Nr. wurde bereits in dieser Spalte eingegeben!")</f>
        <v/>
      </c>
      <c r="M86" s="420"/>
    </row>
    <row r="87" spans="1:13" ht="15" thickBot="1" x14ac:dyDescent="0.35">
      <c r="A87" s="106"/>
      <c r="B87" s="271" t="e">
        <f>VLOOKUP(A87,T2_TabelleBelege,3)</f>
        <v>#N/A</v>
      </c>
      <c r="C87" s="272" t="e">
        <f>VLOOKUP(A87,T2_TabelleBelege,4)</f>
        <v>#N/A</v>
      </c>
      <c r="D87" s="273" t="e">
        <f>VLOOKUP(A87,T2_TabelleBelege,5)</f>
        <v>#N/A</v>
      </c>
      <c r="E87" s="272" t="e">
        <f>VLOOKUP(A87,T2_TabelleBelege,6)</f>
        <v>#N/A</v>
      </c>
      <c r="F87" s="272" t="e">
        <f>VLOOKUP(A87,T2_TabelleBelege,7)</f>
        <v>#N/A</v>
      </c>
      <c r="G87" s="23" t="e">
        <f>VLOOKUP(A87,T2_TabelleBelege,8)</f>
        <v>#N/A</v>
      </c>
      <c r="I87" s="274"/>
      <c r="L87" s="252"/>
      <c r="M87" s="420"/>
    </row>
    <row r="88" spans="1:13" ht="49.95" customHeight="1" thickBot="1" x14ac:dyDescent="0.35">
      <c r="A88" s="107"/>
      <c r="B88" s="275" t="s">
        <v>173</v>
      </c>
      <c r="C88" s="104"/>
      <c r="D88" s="104"/>
      <c r="E88" s="104"/>
      <c r="F88" s="104"/>
      <c r="G88" s="105"/>
      <c r="I88" s="222" t="str">
        <f t="shared" ref="I88" si="41">IF(A87=0,"0","1")&amp;LEFT(TEXT(LEN(TRIM(C88)),"0"),1)</f>
        <v>00</v>
      </c>
      <c r="J88" s="222">
        <f t="shared" ref="J88:J112" si="42">LEN(SUBSTITUTE(I88,"0",""))</f>
        <v>0</v>
      </c>
      <c r="K88" s="222">
        <f>COUNTIF(T3_ErläuterungenLfdNr,A87)</f>
        <v>0</v>
      </c>
      <c r="L88" s="277" t="str">
        <f>IF(COUNTIF(T3_ErläuterungenLfdNr,A87)&lt;=1,IF(J88&gt;0,IF(LEFT(I88,1)="0","Bitte geben Sie eine Lfd. Nr. aus der Belegliste ein!","")&amp;IF(RIGHT(I88,1)="0"," Bitte geben Sie eine Erläuterung ein!",""),""),"Achtung Lfd. Nr. wurde bereits in dieser Spalte eingegeben!")</f>
        <v/>
      </c>
      <c r="M88" s="420"/>
    </row>
    <row r="89" spans="1:13" ht="15" thickBot="1" x14ac:dyDescent="0.35">
      <c r="A89" s="106"/>
      <c r="B89" s="271" t="e">
        <f>VLOOKUP(A89,T2_TabelleBelege,3)</f>
        <v>#N/A</v>
      </c>
      <c r="C89" s="272" t="e">
        <f>VLOOKUP(A89,T2_TabelleBelege,4)</f>
        <v>#N/A</v>
      </c>
      <c r="D89" s="273" t="e">
        <f>VLOOKUP(A89,T2_TabelleBelege,5)</f>
        <v>#N/A</v>
      </c>
      <c r="E89" s="272" t="e">
        <f>VLOOKUP(A89,T2_TabelleBelege,6)</f>
        <v>#N/A</v>
      </c>
      <c r="F89" s="272" t="e">
        <f>VLOOKUP(A89,T2_TabelleBelege,7)</f>
        <v>#N/A</v>
      </c>
      <c r="G89" s="23" t="e">
        <f>VLOOKUP(A89,T2_TabelleBelege,8)</f>
        <v>#N/A</v>
      </c>
      <c r="I89" s="274"/>
      <c r="L89" s="252"/>
      <c r="M89" s="420"/>
    </row>
    <row r="90" spans="1:13" ht="49.95" customHeight="1" thickBot="1" x14ac:dyDescent="0.35">
      <c r="A90" s="107"/>
      <c r="B90" s="275" t="s">
        <v>173</v>
      </c>
      <c r="C90" s="104"/>
      <c r="D90" s="104"/>
      <c r="E90" s="104"/>
      <c r="F90" s="104"/>
      <c r="G90" s="105"/>
      <c r="I90" s="222" t="str">
        <f t="shared" ref="I90" si="43">IF(A89=0,"0","1")&amp;LEFT(TEXT(LEN(TRIM(C90)),"0"),1)</f>
        <v>00</v>
      </c>
      <c r="J90" s="222">
        <f t="shared" si="42"/>
        <v>0</v>
      </c>
      <c r="K90" s="222">
        <f>COUNTIF(T3_ErläuterungenLfdNr,A89)</f>
        <v>0</v>
      </c>
      <c r="L90" s="277" t="str">
        <f>IF(COUNTIF(T3_ErläuterungenLfdNr,A89)&lt;=1,IF(J90&gt;0,IF(LEFT(I90,1)="0","Bitte geben Sie eine Lfd. Nr. aus der Belegliste ein!","")&amp;IF(RIGHT(I90,1)="0"," Bitte geben Sie eine Erläuterung ein!",""),""),"Achtung Lfd. Nr. wurde bereits in dieser Spalte eingegeben!")</f>
        <v/>
      </c>
      <c r="M90" s="420"/>
    </row>
    <row r="91" spans="1:13" ht="15" thickBot="1" x14ac:dyDescent="0.35">
      <c r="A91" s="106"/>
      <c r="B91" s="271" t="e">
        <f>VLOOKUP(A91,T2_TabelleBelege,3)</f>
        <v>#N/A</v>
      </c>
      <c r="C91" s="272" t="e">
        <f>VLOOKUP(A91,T2_TabelleBelege,4)</f>
        <v>#N/A</v>
      </c>
      <c r="D91" s="273" t="e">
        <f>VLOOKUP(A91,T2_TabelleBelege,5)</f>
        <v>#N/A</v>
      </c>
      <c r="E91" s="272" t="e">
        <f>VLOOKUP(A91,T2_TabelleBelege,6)</f>
        <v>#N/A</v>
      </c>
      <c r="F91" s="272" t="e">
        <f>VLOOKUP(A91,T2_TabelleBelege,7)</f>
        <v>#N/A</v>
      </c>
      <c r="G91" s="23" t="e">
        <f>VLOOKUP(A91,T2_TabelleBelege,8)</f>
        <v>#N/A</v>
      </c>
      <c r="I91" s="274"/>
      <c r="L91" s="252"/>
      <c r="M91" s="420"/>
    </row>
    <row r="92" spans="1:13" ht="49.95" customHeight="1" thickBot="1" x14ac:dyDescent="0.35">
      <c r="A92" s="107"/>
      <c r="B92" s="275" t="s">
        <v>173</v>
      </c>
      <c r="C92" s="104"/>
      <c r="D92" s="104"/>
      <c r="E92" s="104"/>
      <c r="F92" s="104"/>
      <c r="G92" s="105"/>
      <c r="I92" s="222" t="str">
        <f t="shared" ref="I92" si="44">IF(A91=0,"0","1")&amp;LEFT(TEXT(LEN(TRIM(C92)),"0"),1)</f>
        <v>00</v>
      </c>
      <c r="J92" s="222">
        <f t="shared" si="42"/>
        <v>0</v>
      </c>
      <c r="K92" s="222">
        <f>COUNTIF(T3_ErläuterungenLfdNr,A91)</f>
        <v>0</v>
      </c>
      <c r="L92" s="277" t="str">
        <f>IF(COUNTIF(T3_ErläuterungenLfdNr,A91)&lt;=1,IF(J92&gt;0,IF(LEFT(I92,1)="0","Bitte geben Sie eine Lfd. Nr. aus der Belegliste ein!","")&amp;IF(RIGHT(I92,1)="0"," Bitte geben Sie eine Erläuterung ein!",""),""),"Achtung Lfd. Nr. wurde bereits in dieser Spalte eingegeben!")</f>
        <v/>
      </c>
      <c r="M92" s="420"/>
    </row>
    <row r="93" spans="1:13" ht="15" thickBot="1" x14ac:dyDescent="0.35">
      <c r="A93" s="106"/>
      <c r="B93" s="271" t="e">
        <f>VLOOKUP(A93,T2_TabelleBelege,3)</f>
        <v>#N/A</v>
      </c>
      <c r="C93" s="272" t="e">
        <f>VLOOKUP(A93,T2_TabelleBelege,4)</f>
        <v>#N/A</v>
      </c>
      <c r="D93" s="273" t="e">
        <f>VLOOKUP(A93,T2_TabelleBelege,5)</f>
        <v>#N/A</v>
      </c>
      <c r="E93" s="272" t="e">
        <f>VLOOKUP(A93,T2_TabelleBelege,6)</f>
        <v>#N/A</v>
      </c>
      <c r="F93" s="272" t="e">
        <f>VLOOKUP(A93,T2_TabelleBelege,7)</f>
        <v>#N/A</v>
      </c>
      <c r="G93" s="23" t="e">
        <f>VLOOKUP(A93,T2_TabelleBelege,8)</f>
        <v>#N/A</v>
      </c>
      <c r="I93" s="274"/>
      <c r="L93" s="252"/>
      <c r="M93" s="420"/>
    </row>
    <row r="94" spans="1:13" ht="49.95" customHeight="1" thickBot="1" x14ac:dyDescent="0.35">
      <c r="A94" s="107"/>
      <c r="B94" s="275" t="s">
        <v>173</v>
      </c>
      <c r="C94" s="104"/>
      <c r="D94" s="104"/>
      <c r="E94" s="104"/>
      <c r="F94" s="104"/>
      <c r="G94" s="105"/>
      <c r="I94" s="222" t="str">
        <f t="shared" ref="I94" si="45">IF(A93=0,"0","1")&amp;LEFT(TEXT(LEN(TRIM(C94)),"0"),1)</f>
        <v>00</v>
      </c>
      <c r="J94" s="222">
        <f t="shared" si="42"/>
        <v>0</v>
      </c>
      <c r="K94" s="222">
        <f>COUNTIF(T3_ErläuterungenLfdNr,A93)</f>
        <v>0</v>
      </c>
      <c r="L94" s="277" t="str">
        <f>IF(COUNTIF(T3_ErläuterungenLfdNr,A93)&lt;=1,IF(J94&gt;0,IF(LEFT(I94,1)="0","Bitte geben Sie eine Lfd. Nr. aus der Belegliste ein!","")&amp;IF(RIGHT(I94,1)="0"," Bitte geben Sie eine Erläuterung ein!",""),""),"Achtung Lfd. Nr. wurde bereits in dieser Spalte eingegeben!")</f>
        <v/>
      </c>
      <c r="M94" s="420"/>
    </row>
    <row r="95" spans="1:13" ht="15" thickBot="1" x14ac:dyDescent="0.35">
      <c r="A95" s="106"/>
      <c r="B95" s="271" t="e">
        <f>VLOOKUP(A95,T2_TabelleBelege,3)</f>
        <v>#N/A</v>
      </c>
      <c r="C95" s="272" t="e">
        <f>VLOOKUP(A95,T2_TabelleBelege,4)</f>
        <v>#N/A</v>
      </c>
      <c r="D95" s="273" t="e">
        <f>VLOOKUP(A95,T2_TabelleBelege,5)</f>
        <v>#N/A</v>
      </c>
      <c r="E95" s="272" t="e">
        <f>VLOOKUP(A95,T2_TabelleBelege,6)</f>
        <v>#N/A</v>
      </c>
      <c r="F95" s="272" t="e">
        <f>VLOOKUP(A95,T2_TabelleBelege,7)</f>
        <v>#N/A</v>
      </c>
      <c r="G95" s="23" t="e">
        <f>VLOOKUP(A95,T2_TabelleBelege,8)</f>
        <v>#N/A</v>
      </c>
      <c r="I95" s="274"/>
      <c r="L95" s="252"/>
      <c r="M95" s="420"/>
    </row>
    <row r="96" spans="1:13" ht="49.95" customHeight="1" thickBot="1" x14ac:dyDescent="0.35">
      <c r="A96" s="107"/>
      <c r="B96" s="275" t="s">
        <v>173</v>
      </c>
      <c r="C96" s="104"/>
      <c r="D96" s="104"/>
      <c r="E96" s="104"/>
      <c r="F96" s="104"/>
      <c r="G96" s="105"/>
      <c r="I96" s="222" t="str">
        <f t="shared" ref="I96" si="46">IF(A95=0,"0","1")&amp;LEFT(TEXT(LEN(TRIM(C96)),"0"),1)</f>
        <v>00</v>
      </c>
      <c r="J96" s="222">
        <f t="shared" si="42"/>
        <v>0</v>
      </c>
      <c r="K96" s="222">
        <f>COUNTIF(T3_ErläuterungenLfdNr,A95)</f>
        <v>0</v>
      </c>
      <c r="L96" s="277" t="str">
        <f>IF(COUNTIF(T3_ErläuterungenLfdNr,A95)&lt;=1,IF(J96&gt;0,IF(LEFT(I96,1)="0","Bitte geben Sie eine Lfd. Nr. aus der Belegliste ein!","")&amp;IF(RIGHT(I96,1)="0"," Bitte geben Sie eine Erläuterung ein!",""),""),"Achtung Lfd. Nr. wurde bereits in dieser Spalte eingegeben!")</f>
        <v/>
      </c>
      <c r="M96" s="420"/>
    </row>
    <row r="97" spans="1:13" ht="15" thickBot="1" x14ac:dyDescent="0.35">
      <c r="A97" s="106"/>
      <c r="B97" s="271" t="e">
        <f>VLOOKUP(A97,T2_TabelleBelege,3)</f>
        <v>#N/A</v>
      </c>
      <c r="C97" s="272" t="e">
        <f>VLOOKUP(A97,T2_TabelleBelege,4)</f>
        <v>#N/A</v>
      </c>
      <c r="D97" s="273" t="e">
        <f>VLOOKUP(A97,T2_TabelleBelege,5)</f>
        <v>#N/A</v>
      </c>
      <c r="E97" s="272" t="e">
        <f>VLOOKUP(A97,T2_TabelleBelege,6)</f>
        <v>#N/A</v>
      </c>
      <c r="F97" s="272" t="e">
        <f>VLOOKUP(A97,T2_TabelleBelege,7)</f>
        <v>#N/A</v>
      </c>
      <c r="G97" s="23" t="e">
        <f>VLOOKUP(A97,T2_TabelleBelege,8)</f>
        <v>#N/A</v>
      </c>
      <c r="I97" s="274"/>
      <c r="L97" s="252"/>
      <c r="M97" s="420"/>
    </row>
    <row r="98" spans="1:13" ht="49.95" customHeight="1" thickBot="1" x14ac:dyDescent="0.35">
      <c r="A98" s="107"/>
      <c r="B98" s="275" t="s">
        <v>173</v>
      </c>
      <c r="C98" s="104"/>
      <c r="D98" s="104"/>
      <c r="E98" s="104"/>
      <c r="F98" s="104"/>
      <c r="G98" s="105"/>
      <c r="I98" s="222" t="str">
        <f t="shared" ref="I98" si="47">IF(A97=0,"0","1")&amp;LEFT(TEXT(LEN(TRIM(C98)),"0"),1)</f>
        <v>00</v>
      </c>
      <c r="J98" s="222">
        <f t="shared" si="42"/>
        <v>0</v>
      </c>
      <c r="K98" s="222">
        <f>COUNTIF(T3_ErläuterungenLfdNr,A97)</f>
        <v>0</v>
      </c>
      <c r="L98" s="277" t="str">
        <f>IF(COUNTIF(T3_ErläuterungenLfdNr,A97)&lt;=1,IF(J98&gt;0,IF(LEFT(I98,1)="0","Bitte geben Sie eine Lfd. Nr. aus der Belegliste ein!","")&amp;IF(RIGHT(I98,1)="0"," Bitte geben Sie eine Erläuterung ein!",""),""),"Achtung Lfd. Nr. wurde bereits in dieser Spalte eingegeben!")</f>
        <v/>
      </c>
      <c r="M98" s="420"/>
    </row>
    <row r="99" spans="1:13" ht="15" thickBot="1" x14ac:dyDescent="0.35">
      <c r="A99" s="106"/>
      <c r="B99" s="271" t="e">
        <f>VLOOKUP(A99,T2_TabelleBelege,3)</f>
        <v>#N/A</v>
      </c>
      <c r="C99" s="272" t="e">
        <f>VLOOKUP(A99,T2_TabelleBelege,4)</f>
        <v>#N/A</v>
      </c>
      <c r="D99" s="273" t="e">
        <f>VLOOKUP(A99,T2_TabelleBelege,5)</f>
        <v>#N/A</v>
      </c>
      <c r="E99" s="272" t="e">
        <f>VLOOKUP(A99,T2_TabelleBelege,6)</f>
        <v>#N/A</v>
      </c>
      <c r="F99" s="272" t="e">
        <f>VLOOKUP(A99,T2_TabelleBelege,7)</f>
        <v>#N/A</v>
      </c>
      <c r="G99" s="23" t="e">
        <f>VLOOKUP(A99,T2_TabelleBelege,8)</f>
        <v>#N/A</v>
      </c>
      <c r="I99" s="274"/>
      <c r="L99" s="252"/>
      <c r="M99" s="420"/>
    </row>
    <row r="100" spans="1:13" ht="49.95" customHeight="1" thickBot="1" x14ac:dyDescent="0.35">
      <c r="A100" s="107"/>
      <c r="B100" s="275" t="s">
        <v>173</v>
      </c>
      <c r="C100" s="104"/>
      <c r="D100" s="104"/>
      <c r="E100" s="104"/>
      <c r="F100" s="104"/>
      <c r="G100" s="105"/>
      <c r="I100" s="222" t="str">
        <f t="shared" ref="I100" si="48">IF(A99=0,"0","1")&amp;LEFT(TEXT(LEN(TRIM(C100)),"0"),1)</f>
        <v>00</v>
      </c>
      <c r="J100" s="222">
        <f t="shared" si="42"/>
        <v>0</v>
      </c>
      <c r="K100" s="222">
        <f>COUNTIF(T3_ErläuterungenLfdNr,A99)</f>
        <v>0</v>
      </c>
      <c r="L100" s="277" t="str">
        <f>IF(COUNTIF(T3_ErläuterungenLfdNr,A99)&lt;=1,IF(J100&gt;0,IF(LEFT(I100,1)="0","Bitte geben Sie eine Lfd. Nr. aus der Belegliste ein!","")&amp;IF(RIGHT(I100,1)="0"," Bitte geben Sie eine Erläuterung ein!",""),""),"Achtung Lfd. Nr. wurde bereits in dieser Spalte eingegeben!")</f>
        <v/>
      </c>
      <c r="M100" s="420"/>
    </row>
    <row r="101" spans="1:13" ht="15" thickBot="1" x14ac:dyDescent="0.35">
      <c r="A101" s="106"/>
      <c r="B101" s="271" t="e">
        <f>VLOOKUP(A101,T2_TabelleBelege,3)</f>
        <v>#N/A</v>
      </c>
      <c r="C101" s="272" t="e">
        <f>VLOOKUP(A101,T2_TabelleBelege,4)</f>
        <v>#N/A</v>
      </c>
      <c r="D101" s="273" t="e">
        <f>VLOOKUP(A101,T2_TabelleBelege,5)</f>
        <v>#N/A</v>
      </c>
      <c r="E101" s="272" t="e">
        <f>VLOOKUP(A101,T2_TabelleBelege,6)</f>
        <v>#N/A</v>
      </c>
      <c r="F101" s="272" t="e">
        <f>VLOOKUP(A101,T2_TabelleBelege,7)</f>
        <v>#N/A</v>
      </c>
      <c r="G101" s="23" t="e">
        <f>VLOOKUP(A101,T2_TabelleBelege,8)</f>
        <v>#N/A</v>
      </c>
      <c r="I101" s="274"/>
      <c r="L101" s="252"/>
      <c r="M101" s="420"/>
    </row>
    <row r="102" spans="1:13" ht="49.95" customHeight="1" thickBot="1" x14ac:dyDescent="0.35">
      <c r="A102" s="107"/>
      <c r="B102" s="275" t="s">
        <v>173</v>
      </c>
      <c r="C102" s="104"/>
      <c r="D102" s="104"/>
      <c r="E102" s="104"/>
      <c r="F102" s="104"/>
      <c r="G102" s="105"/>
      <c r="I102" s="222" t="str">
        <f t="shared" ref="I102" si="49">IF(A101=0,"0","1")&amp;LEFT(TEXT(LEN(TRIM(C102)),"0"),1)</f>
        <v>00</v>
      </c>
      <c r="J102" s="222">
        <f t="shared" si="42"/>
        <v>0</v>
      </c>
      <c r="K102" s="222">
        <f>COUNTIF(T3_ErläuterungenLfdNr,A101)</f>
        <v>0</v>
      </c>
      <c r="L102" s="277" t="str">
        <f>IF(COUNTIF(T3_ErläuterungenLfdNr,A101)&lt;=1,IF(J102&gt;0,IF(LEFT(I102,1)="0","Bitte geben Sie eine Lfd. Nr. aus der Belegliste ein!","")&amp;IF(RIGHT(I102,1)="0"," Bitte geben Sie eine Erläuterung ein!",""),""),"Achtung Lfd. Nr. wurde bereits in dieser Spalte eingegeben!")</f>
        <v/>
      </c>
      <c r="M102" s="420"/>
    </row>
    <row r="103" spans="1:13" ht="15" thickBot="1" x14ac:dyDescent="0.35">
      <c r="A103" s="106"/>
      <c r="B103" s="271" t="e">
        <f>VLOOKUP(A103,T2_TabelleBelege,3)</f>
        <v>#N/A</v>
      </c>
      <c r="C103" s="272" t="e">
        <f>VLOOKUP(A103,T2_TabelleBelege,4)</f>
        <v>#N/A</v>
      </c>
      <c r="D103" s="273" t="e">
        <f>VLOOKUP(A103,T2_TabelleBelege,5)</f>
        <v>#N/A</v>
      </c>
      <c r="E103" s="272" t="e">
        <f>VLOOKUP(A103,T2_TabelleBelege,6)</f>
        <v>#N/A</v>
      </c>
      <c r="F103" s="272" t="e">
        <f>VLOOKUP(A103,T2_TabelleBelege,7)</f>
        <v>#N/A</v>
      </c>
      <c r="G103" s="23" t="e">
        <f>VLOOKUP(A103,T2_TabelleBelege,8)</f>
        <v>#N/A</v>
      </c>
      <c r="I103" s="274"/>
      <c r="L103" s="252"/>
      <c r="M103" s="420"/>
    </row>
    <row r="104" spans="1:13" ht="49.95" customHeight="1" thickBot="1" x14ac:dyDescent="0.35">
      <c r="A104" s="107"/>
      <c r="B104" s="275" t="s">
        <v>173</v>
      </c>
      <c r="C104" s="104"/>
      <c r="D104" s="104"/>
      <c r="E104" s="104"/>
      <c r="F104" s="104"/>
      <c r="G104" s="105"/>
      <c r="I104" s="222" t="str">
        <f t="shared" ref="I104" si="50">IF(A103=0,"0","1")&amp;LEFT(TEXT(LEN(TRIM(C104)),"0"),1)</f>
        <v>00</v>
      </c>
      <c r="J104" s="222">
        <f t="shared" si="42"/>
        <v>0</v>
      </c>
      <c r="K104" s="222">
        <f>COUNTIF(T3_ErläuterungenLfdNr,A103)</f>
        <v>0</v>
      </c>
      <c r="L104" s="277" t="str">
        <f>IF(COUNTIF(T3_ErläuterungenLfdNr,A103)&lt;=1,IF(J104&gt;0,IF(LEFT(I104,1)="0","Bitte geben Sie eine Lfd. Nr. aus der Belegliste ein!","")&amp;IF(RIGHT(I104,1)="0"," Bitte geben Sie eine Erläuterung ein!",""),""),"Achtung Lfd. Nr. wurde bereits in dieser Spalte eingegeben!")</f>
        <v/>
      </c>
      <c r="M104" s="420"/>
    </row>
    <row r="105" spans="1:13" ht="15" thickBot="1" x14ac:dyDescent="0.35">
      <c r="A105" s="106"/>
      <c r="B105" s="271" t="e">
        <f>VLOOKUP(A105,T2_TabelleBelege,3)</f>
        <v>#N/A</v>
      </c>
      <c r="C105" s="272" t="e">
        <f>VLOOKUP(A105,T2_TabelleBelege,4)</f>
        <v>#N/A</v>
      </c>
      <c r="D105" s="273" t="e">
        <f>VLOOKUP(A105,T2_TabelleBelege,5)</f>
        <v>#N/A</v>
      </c>
      <c r="E105" s="272" t="e">
        <f>VLOOKUP(A105,T2_TabelleBelege,6)</f>
        <v>#N/A</v>
      </c>
      <c r="F105" s="272" t="e">
        <f>VLOOKUP(A105,T2_TabelleBelege,7)</f>
        <v>#N/A</v>
      </c>
      <c r="G105" s="23" t="e">
        <f>VLOOKUP(A105,T2_TabelleBelege,8)</f>
        <v>#N/A</v>
      </c>
      <c r="I105" s="274"/>
      <c r="L105" s="252"/>
      <c r="M105" s="420"/>
    </row>
    <row r="106" spans="1:13" ht="49.95" customHeight="1" thickBot="1" x14ac:dyDescent="0.35">
      <c r="A106" s="107"/>
      <c r="B106" s="275" t="s">
        <v>173</v>
      </c>
      <c r="C106" s="104"/>
      <c r="D106" s="104"/>
      <c r="E106" s="104"/>
      <c r="F106" s="104"/>
      <c r="G106" s="105"/>
      <c r="I106" s="222" t="str">
        <f t="shared" ref="I106" si="51">IF(A105=0,"0","1")&amp;LEFT(TEXT(LEN(TRIM(C106)),"0"),1)</f>
        <v>00</v>
      </c>
      <c r="J106" s="222">
        <f t="shared" si="42"/>
        <v>0</v>
      </c>
      <c r="K106" s="222">
        <f>COUNTIF(T3_ErläuterungenLfdNr,A105)</f>
        <v>0</v>
      </c>
      <c r="L106" s="277" t="str">
        <f>IF(COUNTIF(T3_ErläuterungenLfdNr,A105)&lt;=1,IF(J106&gt;0,IF(LEFT(I106,1)="0","Bitte geben Sie eine Lfd. Nr. aus der Belegliste ein!","")&amp;IF(RIGHT(I106,1)="0"," Bitte geben Sie eine Erläuterung ein!",""),""),"Achtung Lfd. Nr. wurde bereits in dieser Spalte eingegeben!")</f>
        <v/>
      </c>
      <c r="M106" s="420"/>
    </row>
    <row r="107" spans="1:13" ht="15" thickBot="1" x14ac:dyDescent="0.35">
      <c r="A107" s="106"/>
      <c r="B107" s="271" t="e">
        <f>VLOOKUP(A107,T2_TabelleBelege,3)</f>
        <v>#N/A</v>
      </c>
      <c r="C107" s="272" t="e">
        <f>VLOOKUP(A107,T2_TabelleBelege,4)</f>
        <v>#N/A</v>
      </c>
      <c r="D107" s="273" t="e">
        <f>VLOOKUP(A107,T2_TabelleBelege,5)</f>
        <v>#N/A</v>
      </c>
      <c r="E107" s="272" t="e">
        <f>VLOOKUP(A107,T2_TabelleBelege,6)</f>
        <v>#N/A</v>
      </c>
      <c r="F107" s="272" t="e">
        <f>VLOOKUP(A107,T2_TabelleBelege,7)</f>
        <v>#N/A</v>
      </c>
      <c r="G107" s="23" t="e">
        <f>VLOOKUP(A107,T2_TabelleBelege,8)</f>
        <v>#N/A</v>
      </c>
      <c r="I107" s="274"/>
      <c r="L107" s="252"/>
      <c r="M107" s="420"/>
    </row>
    <row r="108" spans="1:13" ht="49.95" customHeight="1" thickBot="1" x14ac:dyDescent="0.35">
      <c r="A108" s="107"/>
      <c r="B108" s="275" t="s">
        <v>173</v>
      </c>
      <c r="C108" s="104"/>
      <c r="D108" s="104"/>
      <c r="E108" s="104"/>
      <c r="F108" s="104"/>
      <c r="G108" s="105"/>
      <c r="I108" s="222" t="str">
        <f t="shared" ref="I108" si="52">IF(A107=0,"0","1")&amp;LEFT(TEXT(LEN(TRIM(C108)),"0"),1)</f>
        <v>00</v>
      </c>
      <c r="J108" s="222">
        <f t="shared" si="42"/>
        <v>0</v>
      </c>
      <c r="K108" s="222">
        <f>COUNTIF(T3_ErläuterungenLfdNr,A107)</f>
        <v>0</v>
      </c>
      <c r="L108" s="277" t="str">
        <f>IF(COUNTIF(T3_ErläuterungenLfdNr,A107)&lt;=1,IF(J108&gt;0,IF(LEFT(I108,1)="0","Bitte geben Sie eine Lfd. Nr. aus der Belegliste ein!","")&amp;IF(RIGHT(I108,1)="0"," Bitte geben Sie eine Erläuterung ein!",""),""),"Achtung Lfd. Nr. wurde bereits in dieser Spalte eingegeben!")</f>
        <v/>
      </c>
      <c r="M108" s="420"/>
    </row>
    <row r="109" spans="1:13" ht="15" thickBot="1" x14ac:dyDescent="0.35">
      <c r="A109" s="106"/>
      <c r="B109" s="271" t="e">
        <f>VLOOKUP(A109,T2_TabelleBelege,3)</f>
        <v>#N/A</v>
      </c>
      <c r="C109" s="272" t="e">
        <f>VLOOKUP(A109,T2_TabelleBelege,4)</f>
        <v>#N/A</v>
      </c>
      <c r="D109" s="273" t="e">
        <f>VLOOKUP(A109,T2_TabelleBelege,5)</f>
        <v>#N/A</v>
      </c>
      <c r="E109" s="272" t="e">
        <f>VLOOKUP(A109,T2_TabelleBelege,6)</f>
        <v>#N/A</v>
      </c>
      <c r="F109" s="272" t="e">
        <f>VLOOKUP(A109,T2_TabelleBelege,7)</f>
        <v>#N/A</v>
      </c>
      <c r="G109" s="23" t="e">
        <f>VLOOKUP(A109,T2_TabelleBelege,8)</f>
        <v>#N/A</v>
      </c>
      <c r="I109" s="274"/>
      <c r="L109" s="252"/>
      <c r="M109" s="420"/>
    </row>
    <row r="110" spans="1:13" ht="49.95" customHeight="1" thickBot="1" x14ac:dyDescent="0.35">
      <c r="A110" s="107"/>
      <c r="B110" s="275" t="s">
        <v>173</v>
      </c>
      <c r="C110" s="104"/>
      <c r="D110" s="104"/>
      <c r="E110" s="104"/>
      <c r="F110" s="104"/>
      <c r="G110" s="105"/>
      <c r="I110" s="222" t="str">
        <f t="shared" ref="I110" si="53">IF(A109=0,"0","1")&amp;LEFT(TEXT(LEN(TRIM(C110)),"0"),1)</f>
        <v>00</v>
      </c>
      <c r="J110" s="222">
        <f t="shared" si="42"/>
        <v>0</v>
      </c>
      <c r="K110" s="222">
        <f>COUNTIF(T3_ErläuterungenLfdNr,A109)</f>
        <v>0</v>
      </c>
      <c r="L110" s="277" t="str">
        <f>IF(COUNTIF(T3_ErläuterungenLfdNr,A109)&lt;=1,IF(J110&gt;0,IF(LEFT(I110,1)="0","Bitte geben Sie eine Lfd. Nr. aus der Belegliste ein!","")&amp;IF(RIGHT(I110,1)="0"," Bitte geben Sie eine Erläuterung ein!",""),""),"Achtung Lfd. Nr. wurde bereits in dieser Spalte eingegeben!")</f>
        <v/>
      </c>
      <c r="M110" s="420"/>
    </row>
    <row r="111" spans="1:13" ht="15" thickBot="1" x14ac:dyDescent="0.35">
      <c r="A111" s="106"/>
      <c r="B111" s="271" t="e">
        <f>VLOOKUP(A111,T2_TabelleBelege,3)</f>
        <v>#N/A</v>
      </c>
      <c r="C111" s="272" t="e">
        <f>VLOOKUP(A111,T2_TabelleBelege,4)</f>
        <v>#N/A</v>
      </c>
      <c r="D111" s="273" t="e">
        <f>VLOOKUP(A111,T2_TabelleBelege,5)</f>
        <v>#N/A</v>
      </c>
      <c r="E111" s="272" t="e">
        <f>VLOOKUP(A111,T2_TabelleBelege,6)</f>
        <v>#N/A</v>
      </c>
      <c r="F111" s="272" t="e">
        <f>VLOOKUP(A111,T2_TabelleBelege,7)</f>
        <v>#N/A</v>
      </c>
      <c r="G111" s="23" t="e">
        <f>VLOOKUP(A111,T2_TabelleBelege,8)</f>
        <v>#N/A</v>
      </c>
      <c r="I111" s="274"/>
      <c r="L111" s="252"/>
      <c r="M111" s="420"/>
    </row>
    <row r="112" spans="1:13" ht="49.95" customHeight="1" thickBot="1" x14ac:dyDescent="0.35">
      <c r="A112" s="107"/>
      <c r="B112" s="275" t="s">
        <v>173</v>
      </c>
      <c r="C112" s="104"/>
      <c r="D112" s="104"/>
      <c r="E112" s="104"/>
      <c r="F112" s="104"/>
      <c r="G112" s="105"/>
      <c r="I112" s="222" t="str">
        <f t="shared" ref="I112" si="54">IF(A111=0,"0","1")&amp;LEFT(TEXT(LEN(TRIM(C112)),"0"),1)</f>
        <v>00</v>
      </c>
      <c r="J112" s="222">
        <f t="shared" si="42"/>
        <v>0</v>
      </c>
      <c r="K112" s="222">
        <f>COUNTIF(T3_ErläuterungenLfdNr,A111)</f>
        <v>0</v>
      </c>
      <c r="L112" s="277" t="str">
        <f>IF(COUNTIF(T3_ErläuterungenLfdNr,A111)&lt;=1,IF(J112&gt;0,IF(LEFT(I112,1)="0","Bitte geben Sie eine Lfd. Nr. aus der Belegliste ein!","")&amp;IF(RIGHT(I112,1)="0"," Bitte geben Sie eine Erläuterung ein!",""),""),"Achtung Lfd. Nr. wurde bereits in dieser Spalte eingegeben!")</f>
        <v/>
      </c>
      <c r="M112" s="420"/>
    </row>
  </sheetData>
  <sheetProtection algorithmName="SHA-512" hashValue="4/9vJNC6GteY1EobQOHLEHEBb8vcNIvDOjEWsCgp37UrxmkNHHQzOKvaowIPGDyGD5bfGCq5/2ARVNlMUS818A==" saltValue="RftMl2jKFj6Cpb7rRk7CQw==" spinCount="100000" sheet="1" objects="1" scenarios="1"/>
  <mergeCells count="115">
    <mergeCell ref="A1:G1"/>
    <mergeCell ref="A4:C4"/>
    <mergeCell ref="A5:C5"/>
    <mergeCell ref="A6:C6"/>
    <mergeCell ref="A7:C7"/>
    <mergeCell ref="A8:C8"/>
    <mergeCell ref="A9:C9"/>
    <mergeCell ref="A10:C10"/>
    <mergeCell ref="A111:A112"/>
    <mergeCell ref="C112:G112"/>
    <mergeCell ref="A105:A106"/>
    <mergeCell ref="C106:G106"/>
    <mergeCell ref="A107:A108"/>
    <mergeCell ref="C108:G108"/>
    <mergeCell ref="A109:A110"/>
    <mergeCell ref="C110:G110"/>
    <mergeCell ref="A99:A100"/>
    <mergeCell ref="C100:G100"/>
    <mergeCell ref="A101:A102"/>
    <mergeCell ref="C102:G102"/>
    <mergeCell ref="A103:A104"/>
    <mergeCell ref="C104:G104"/>
    <mergeCell ref="A93:A94"/>
    <mergeCell ref="C94:G94"/>
    <mergeCell ref="A95:A96"/>
    <mergeCell ref="C96:G96"/>
    <mergeCell ref="A97:A98"/>
    <mergeCell ref="C98:G98"/>
    <mergeCell ref="A87:A88"/>
    <mergeCell ref="C88:G88"/>
    <mergeCell ref="A89:A90"/>
    <mergeCell ref="C90:G90"/>
    <mergeCell ref="A91:A92"/>
    <mergeCell ref="C92:G92"/>
    <mergeCell ref="A81:A82"/>
    <mergeCell ref="C82:G82"/>
    <mergeCell ref="A83:A84"/>
    <mergeCell ref="C84:G84"/>
    <mergeCell ref="A85:A86"/>
    <mergeCell ref="C86:G86"/>
    <mergeCell ref="A75:A76"/>
    <mergeCell ref="C76:G76"/>
    <mergeCell ref="A77:A78"/>
    <mergeCell ref="C78:G78"/>
    <mergeCell ref="A79:A80"/>
    <mergeCell ref="C80:G80"/>
    <mergeCell ref="A69:A70"/>
    <mergeCell ref="C70:G70"/>
    <mergeCell ref="A71:A72"/>
    <mergeCell ref="C72:G72"/>
    <mergeCell ref="A73:A74"/>
    <mergeCell ref="C74:G74"/>
    <mergeCell ref="A63:A64"/>
    <mergeCell ref="C64:G64"/>
    <mergeCell ref="A65:A66"/>
    <mergeCell ref="C66:G66"/>
    <mergeCell ref="A67:A68"/>
    <mergeCell ref="C68:G68"/>
    <mergeCell ref="A57:A58"/>
    <mergeCell ref="C58:G58"/>
    <mergeCell ref="A59:A60"/>
    <mergeCell ref="C60:G60"/>
    <mergeCell ref="A61:A62"/>
    <mergeCell ref="C62:G62"/>
    <mergeCell ref="A51:A52"/>
    <mergeCell ref="C52:G52"/>
    <mergeCell ref="A53:A54"/>
    <mergeCell ref="C54:G54"/>
    <mergeCell ref="A55:A56"/>
    <mergeCell ref="C56:G56"/>
    <mergeCell ref="A45:A46"/>
    <mergeCell ref="C46:G46"/>
    <mergeCell ref="A47:A48"/>
    <mergeCell ref="C48:G48"/>
    <mergeCell ref="A49:A50"/>
    <mergeCell ref="C50:G50"/>
    <mergeCell ref="A39:A40"/>
    <mergeCell ref="C40:G40"/>
    <mergeCell ref="A41:A42"/>
    <mergeCell ref="C42:G42"/>
    <mergeCell ref="A43:A44"/>
    <mergeCell ref="C44:G44"/>
    <mergeCell ref="A33:A34"/>
    <mergeCell ref="C34:G34"/>
    <mergeCell ref="A35:A36"/>
    <mergeCell ref="C36:G36"/>
    <mergeCell ref="A37:A38"/>
    <mergeCell ref="C38:G38"/>
    <mergeCell ref="A27:A28"/>
    <mergeCell ref="C28:G28"/>
    <mergeCell ref="A29:A30"/>
    <mergeCell ref="C30:G30"/>
    <mergeCell ref="A31:A32"/>
    <mergeCell ref="C32:G32"/>
    <mergeCell ref="A21:A22"/>
    <mergeCell ref="C22:G22"/>
    <mergeCell ref="A23:A24"/>
    <mergeCell ref="C24:G24"/>
    <mergeCell ref="A25:A26"/>
    <mergeCell ref="C26:G26"/>
    <mergeCell ref="A15:A16"/>
    <mergeCell ref="C16:G16"/>
    <mergeCell ref="A17:A18"/>
    <mergeCell ref="C18:G18"/>
    <mergeCell ref="A19:A20"/>
    <mergeCell ref="C20:G20"/>
    <mergeCell ref="D9:G9"/>
    <mergeCell ref="D10:G10"/>
    <mergeCell ref="C14:G14"/>
    <mergeCell ref="A13:A14"/>
    <mergeCell ref="D4:G4"/>
    <mergeCell ref="D5:G5"/>
    <mergeCell ref="D6:G6"/>
    <mergeCell ref="D7:G7"/>
    <mergeCell ref="D8:G8"/>
  </mergeCells>
  <conditionalFormatting sqref="A13:A112">
    <cfRule type="cellIs" dxfId="19" priority="1" operator="greaterThan">
      <formula>0</formula>
    </cfRule>
    <cfRule type="expression" dxfId="18" priority="4">
      <formula>$K14&gt;1</formula>
    </cfRule>
  </conditionalFormatting>
  <conditionalFormatting sqref="C14:G14 C16:G16 C18:G18 C20:G20 C22:G22 C24:G24 C26:G26 C28:G28 C30:G30 C32:G32 C34:G34 C36:G36 C38:G38 C40:G40 C42:G42 C44:G44 C46:G46 C48:G48 C50:G50 C52:G52 C54:G54 C56:G56 C58:G58 C60:G60 C62:G62 C64:G64 C66:G66 C68:G68 C70:G70 C72:G72 C74:G74 C76:G76 C78:G78 C80:G80 C82:G82 C84:G84 C86:G86 C88:G88 C90:G90 C92:G92 C94:G94 C96:G96 C98:G98 C100:G100 C102:G102 C104:G104 C106:G106 C108:G108 C110:G110 C112:G112">
    <cfRule type="notContainsBlanks" dxfId="17" priority="2">
      <formula>LEN(TRIM(C14))&gt;0</formula>
    </cfRule>
  </conditionalFormatting>
  <dataValidations count="1">
    <dataValidation type="whole" allowBlank="1" showInputMessage="1" showErrorMessage="1" errorTitle="Fehler" error="Lfd. Nr. nur ein Wert zwischen 1 und 150 erlaubt!" promptTitle="Lfd. Nr." prompt="Lfd. Nr. nur ein Wert zwischen 1 und 150." sqref="A13:A112" xr:uid="{72879B0F-6F5F-4142-9EE9-7211123EF0A0}">
      <formula1>1</formula1>
      <formula2>330</formula2>
    </dataValidation>
  </dataValidations>
  <pageMargins left="0.70866141732283472" right="0.70866141732283472" top="0.78740157480314965" bottom="0.78740157480314965" header="0.31496062992125984" footer="0.31496062992125984"/>
  <pageSetup paperSize="9" scale="70" orientation="portrait" horizontalDpi="300" verticalDpi="300" r:id="rId1"/>
  <headerFooter>
    <oddHeader>&amp;LKostenfinanzierungsplan Kulturprojekte
&amp;A&amp;R&amp;G</oddHeader>
    <oddFooter>&amp;L&amp;8&amp;F&amp;CSeite &amp;P/&amp;N&amp;R&amp;D</oddFooter>
  </headerFooter>
  <rowBreaks count="3" manualBreakCount="3">
    <brk id="34" max="6" man="1"/>
    <brk id="60" max="6" man="1"/>
    <brk id="86" max="6" man="1"/>
  </rowBreaks>
  <colBreaks count="1" manualBreakCount="1">
    <brk id="7" max="1048575"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F769-900E-4B44-8875-F82B30BD1B46}">
  <sheetPr codeName="Tabelle5">
    <tabColor theme="9" tint="-0.249977111117893"/>
  </sheetPr>
  <dimension ref="A1:M64"/>
  <sheetViews>
    <sheetView zoomScale="120" zoomScaleNormal="120" workbookViewId="0">
      <selection sqref="A1:XFD1048576"/>
    </sheetView>
  </sheetViews>
  <sheetFormatPr baseColWidth="10" defaultColWidth="11.44140625" defaultRowHeight="14.4" x14ac:dyDescent="0.3"/>
  <cols>
    <col min="1" max="1" width="28.6640625" style="135" customWidth="1"/>
    <col min="2" max="2" width="3.21875" style="222" hidden="1" customWidth="1"/>
    <col min="3" max="3" width="32.33203125" style="135" customWidth="1"/>
    <col min="4" max="4" width="13.5546875" style="24" customWidth="1"/>
    <col min="5" max="5" width="15.33203125" style="24" bestFit="1" customWidth="1"/>
    <col min="6" max="6" width="9.5546875" style="135" customWidth="1"/>
    <col min="7" max="7" width="10.21875" style="135" customWidth="1"/>
    <col min="8" max="8" width="3.109375" style="135" customWidth="1"/>
    <col min="9" max="10" width="0" style="135" hidden="1" customWidth="1"/>
    <col min="11" max="11" width="7" style="222" customWidth="1"/>
    <col min="12" max="12" width="43.109375" style="135" customWidth="1"/>
    <col min="13" max="13" width="39.5546875" style="135" customWidth="1"/>
    <col min="14" max="16384" width="11.44140625" style="135"/>
  </cols>
  <sheetData>
    <row r="1" spans="1:13" ht="49.95" customHeight="1" thickBot="1" x14ac:dyDescent="0.35">
      <c r="A1" s="132" t="str">
        <f>HeadLine</f>
        <v>Kostenfinanzierungsplan Kulturprojekte Version - P3V04</v>
      </c>
      <c r="B1" s="133"/>
      <c r="C1" s="133"/>
      <c r="D1" s="133"/>
      <c r="E1" s="133"/>
      <c r="F1" s="133"/>
      <c r="G1" s="134"/>
    </row>
    <row r="2" spans="1:13" ht="30" customHeight="1" thickBot="1" x14ac:dyDescent="0.45">
      <c r="A2" s="278" t="s">
        <v>48</v>
      </c>
      <c r="B2" s="279"/>
      <c r="C2" s="280"/>
      <c r="D2" s="48"/>
      <c r="E2" s="48"/>
      <c r="F2" s="280"/>
      <c r="G2" s="281"/>
      <c r="K2" s="282" t="s">
        <v>154</v>
      </c>
      <c r="L2" s="229" t="s">
        <v>97</v>
      </c>
      <c r="M2" s="421"/>
    </row>
    <row r="3" spans="1:13" x14ac:dyDescent="0.3">
      <c r="A3" s="283" t="s">
        <v>103</v>
      </c>
      <c r="B3" s="284"/>
      <c r="C3" s="94">
        <f>T0_BühnenName</f>
        <v>0</v>
      </c>
      <c r="D3" s="94"/>
      <c r="E3" s="94"/>
      <c r="F3" s="94"/>
      <c r="G3" s="95"/>
      <c r="K3" s="282"/>
      <c r="L3" s="252"/>
      <c r="M3" s="420"/>
    </row>
    <row r="4" spans="1:13" x14ac:dyDescent="0.3">
      <c r="A4" s="285" t="s">
        <v>126</v>
      </c>
      <c r="C4" s="96">
        <f>T0_Projekttitel</f>
        <v>0</v>
      </c>
      <c r="D4" s="96"/>
      <c r="E4" s="96"/>
      <c r="F4" s="96"/>
      <c r="G4" s="97"/>
      <c r="K4" s="282"/>
      <c r="L4" s="252"/>
      <c r="M4" s="420"/>
    </row>
    <row r="5" spans="1:13" x14ac:dyDescent="0.3">
      <c r="A5" s="285" t="s">
        <v>123</v>
      </c>
      <c r="C5" s="96">
        <f>T0_Förderbereich</f>
        <v>0</v>
      </c>
      <c r="D5" s="96"/>
      <c r="E5" s="96"/>
      <c r="F5" s="96"/>
      <c r="G5" s="97"/>
      <c r="K5" s="282"/>
      <c r="L5" s="252"/>
      <c r="M5" s="420"/>
    </row>
    <row r="6" spans="1:13" x14ac:dyDescent="0.3">
      <c r="A6" s="285" t="s">
        <v>142</v>
      </c>
      <c r="C6" s="96">
        <f>T0_LABW_AKZ</f>
        <v>0</v>
      </c>
      <c r="D6" s="96"/>
      <c r="E6" s="96"/>
      <c r="F6" s="96"/>
      <c r="G6" s="97"/>
      <c r="K6" s="282"/>
      <c r="L6" s="252"/>
      <c r="M6" s="420"/>
    </row>
    <row r="7" spans="1:13" x14ac:dyDescent="0.3">
      <c r="A7" s="285" t="s">
        <v>141</v>
      </c>
      <c r="C7" s="96">
        <f>T0_Fördermittelvertrag</f>
        <v>0</v>
      </c>
      <c r="D7" s="96"/>
      <c r="E7" s="96"/>
      <c r="F7" s="96"/>
      <c r="G7" s="97"/>
      <c r="K7" s="282"/>
      <c r="L7" s="252"/>
      <c r="M7" s="420"/>
    </row>
    <row r="8" spans="1:13" x14ac:dyDescent="0.3">
      <c r="A8" s="285" t="s">
        <v>143</v>
      </c>
      <c r="C8" s="98">
        <f>T0_Fördersumme</f>
        <v>0</v>
      </c>
      <c r="D8" s="98"/>
      <c r="E8" s="98"/>
      <c r="F8" s="98"/>
      <c r="G8" s="99"/>
      <c r="K8" s="282"/>
      <c r="L8" s="252"/>
      <c r="M8" s="420"/>
    </row>
    <row r="9" spans="1:13" ht="15" thickBot="1" x14ac:dyDescent="0.35">
      <c r="A9" s="286" t="s">
        <v>144</v>
      </c>
      <c r="B9" s="287"/>
      <c r="C9" s="92">
        <f>T0_Ansprechpartner</f>
        <v>0</v>
      </c>
      <c r="D9" s="92"/>
      <c r="E9" s="92"/>
      <c r="F9" s="92"/>
      <c r="G9" s="93"/>
      <c r="K9" s="282"/>
      <c r="L9" s="252"/>
      <c r="M9" s="420"/>
    </row>
    <row r="10" spans="1:13" x14ac:dyDescent="0.3">
      <c r="K10" s="282"/>
      <c r="L10" s="252"/>
      <c r="M10" s="420"/>
    </row>
    <row r="11" spans="1:13" x14ac:dyDescent="0.3">
      <c r="K11" s="282"/>
      <c r="L11" s="252"/>
      <c r="M11" s="420"/>
    </row>
    <row r="12" spans="1:13" x14ac:dyDescent="0.3">
      <c r="A12" s="137" t="s">
        <v>0</v>
      </c>
      <c r="B12" s="288"/>
      <c r="F12" s="289"/>
      <c r="K12" s="282"/>
      <c r="L12" s="252"/>
      <c r="M12" s="420"/>
    </row>
    <row r="13" spans="1:13" ht="24" x14ac:dyDescent="0.3">
      <c r="A13" s="194" t="s">
        <v>1</v>
      </c>
      <c r="B13" s="290"/>
      <c r="C13" s="194" t="s">
        <v>2</v>
      </c>
      <c r="D13" s="25" t="s">
        <v>3</v>
      </c>
      <c r="E13" s="26" t="s">
        <v>49</v>
      </c>
      <c r="F13" s="291" t="s">
        <v>167</v>
      </c>
      <c r="G13" s="291" t="s">
        <v>175</v>
      </c>
      <c r="K13" s="282"/>
      <c r="L13" s="252"/>
      <c r="M13" s="420"/>
    </row>
    <row r="14" spans="1:13" x14ac:dyDescent="0.3">
      <c r="A14" s="292" t="s">
        <v>4</v>
      </c>
      <c r="B14" s="293">
        <v>1</v>
      </c>
      <c r="C14" s="294" t="str" cm="1">
        <f t="array" aca="1" ref="C14:C20" ca="1">INDIRECT(SUBSTITUTE(SUBSTITUTE(SUBSTITUTE(A14,"/","_"),"-","Y")," ","X"))</f>
        <v>Regie</v>
      </c>
      <c r="D14" s="27" cm="1">
        <f t="array" aca="1" ref="D14:D20" ca="1">INDIRECT("T1_Honorare_SOLL")</f>
        <v>0</v>
      </c>
      <c r="E14" s="28">
        <f t="shared" ref="E14:E20" ca="1" si="0">SUMIF(T2_DetailSpalte,C14,T2_SummeSpalte)</f>
        <v>0</v>
      </c>
      <c r="F14" s="15">
        <f ca="1">IF(D14=0,IF(E14=0,0,1),((E14-D14)/D14))</f>
        <v>0</v>
      </c>
      <c r="G14" s="29" t="str">
        <f t="shared" ref="G14:G20" ca="1" si="1">IF(OR(F14&gt;20%,F14&lt;-20%),T11_Value_Ja,T11_Value_Nein)</f>
        <v>Nein</v>
      </c>
      <c r="K14" s="282">
        <f t="shared" ref="K14:K20" ca="1" si="2">COUNTIF(T2_DetailSpalte,C14)</f>
        <v>0</v>
      </c>
      <c r="L14" s="252"/>
      <c r="M14" s="420"/>
    </row>
    <row r="15" spans="1:13" x14ac:dyDescent="0.3">
      <c r="A15" s="295"/>
      <c r="B15" s="296">
        <v>2</v>
      </c>
      <c r="C15" s="297" t="str">
        <f ca="1"/>
        <v>Bühnenbildner:in</v>
      </c>
      <c r="D15" s="30">
        <f ca="1"/>
        <v>0</v>
      </c>
      <c r="E15" s="31">
        <f t="shared" ca="1" si="0"/>
        <v>0</v>
      </c>
      <c r="F15" s="15">
        <f t="shared" ref="F15:F36" ca="1" si="3">IF(D15=0,IF(E15=0,0,1),((E15-D15)/D15))</f>
        <v>0</v>
      </c>
      <c r="G15" s="29" t="str">
        <f t="shared" ca="1" si="1"/>
        <v>Nein</v>
      </c>
      <c r="K15" s="282">
        <f t="shared" ca="1" si="2"/>
        <v>0</v>
      </c>
      <c r="L15" s="252"/>
      <c r="M15" s="420"/>
    </row>
    <row r="16" spans="1:13" x14ac:dyDescent="0.3">
      <c r="A16" s="295"/>
      <c r="B16" s="296">
        <v>3</v>
      </c>
      <c r="C16" s="297" t="str">
        <f ca="1"/>
        <v>Kostümbildner:in</v>
      </c>
      <c r="D16" s="30">
        <f ca="1"/>
        <v>0</v>
      </c>
      <c r="E16" s="31">
        <f t="shared" ca="1" si="0"/>
        <v>0</v>
      </c>
      <c r="F16" s="15">
        <f t="shared" ca="1" si="3"/>
        <v>0</v>
      </c>
      <c r="G16" s="29" t="str">
        <f t="shared" ca="1" si="1"/>
        <v>Nein</v>
      </c>
      <c r="K16" s="282">
        <f t="shared" ca="1" si="2"/>
        <v>0</v>
      </c>
      <c r="L16" s="252"/>
      <c r="M16" s="420"/>
    </row>
    <row r="17" spans="1:13" x14ac:dyDescent="0.3">
      <c r="A17" s="295"/>
      <c r="B17" s="296">
        <v>4</v>
      </c>
      <c r="C17" s="297" t="str">
        <f ca="1"/>
        <v>Musikalische Leitung</v>
      </c>
      <c r="D17" s="30">
        <f ca="1"/>
        <v>0</v>
      </c>
      <c r="E17" s="31">
        <f t="shared" ca="1" si="0"/>
        <v>0</v>
      </c>
      <c r="F17" s="15">
        <f t="shared" ca="1" si="3"/>
        <v>0</v>
      </c>
      <c r="G17" s="29" t="str">
        <f t="shared" ca="1" si="1"/>
        <v>Nein</v>
      </c>
      <c r="K17" s="282">
        <f t="shared" ca="1" si="2"/>
        <v>0</v>
      </c>
      <c r="L17" s="252"/>
      <c r="M17" s="420"/>
    </row>
    <row r="18" spans="1:13" x14ac:dyDescent="0.3">
      <c r="A18" s="295"/>
      <c r="B18" s="296">
        <v>5</v>
      </c>
      <c r="C18" s="297" t="str">
        <f ca="1"/>
        <v>Technik (Ton/Licht)</v>
      </c>
      <c r="D18" s="30">
        <f ca="1"/>
        <v>0</v>
      </c>
      <c r="E18" s="31">
        <f t="shared" ca="1" si="0"/>
        <v>0</v>
      </c>
      <c r="F18" s="15">
        <f t="shared" ca="1" si="3"/>
        <v>0</v>
      </c>
      <c r="G18" s="29" t="str">
        <f t="shared" ca="1" si="1"/>
        <v>Nein</v>
      </c>
      <c r="K18" s="282">
        <f t="shared" ca="1" si="2"/>
        <v>0</v>
      </c>
      <c r="L18" s="252"/>
      <c r="M18" s="420"/>
    </row>
    <row r="19" spans="1:13" x14ac:dyDescent="0.3">
      <c r="A19" s="295"/>
      <c r="B19" s="296">
        <v>6</v>
      </c>
      <c r="C19" s="297" t="str">
        <f ca="1"/>
        <v>(Theater)Pädagogik</v>
      </c>
      <c r="D19" s="30">
        <f ca="1"/>
        <v>0</v>
      </c>
      <c r="E19" s="31">
        <f t="shared" ca="1" si="0"/>
        <v>0</v>
      </c>
      <c r="F19" s="15">
        <f t="shared" ca="1" si="3"/>
        <v>0</v>
      </c>
      <c r="G19" s="29" t="str">
        <f t="shared" ca="1" si="1"/>
        <v>Nein</v>
      </c>
      <c r="K19" s="282">
        <f t="shared" ca="1" si="2"/>
        <v>0</v>
      </c>
      <c r="L19" s="252"/>
      <c r="M19" s="420"/>
    </row>
    <row r="20" spans="1:13" x14ac:dyDescent="0.3">
      <c r="A20" s="298"/>
      <c r="B20" s="296">
        <v>7</v>
      </c>
      <c r="C20" s="299" t="str">
        <f ca="1"/>
        <v>Sonstige FÖRDERFÄHIGE Honorare</v>
      </c>
      <c r="D20" s="32">
        <f ca="1"/>
        <v>0</v>
      </c>
      <c r="E20" s="33">
        <f t="shared" ca="1" si="0"/>
        <v>0</v>
      </c>
      <c r="F20" s="15">
        <f t="shared" ca="1" si="3"/>
        <v>0</v>
      </c>
      <c r="G20" s="29" t="str">
        <f t="shared" ca="1" si="1"/>
        <v>Nein</v>
      </c>
      <c r="K20" s="282">
        <f t="shared" ca="1" si="2"/>
        <v>0</v>
      </c>
      <c r="L20" s="252"/>
      <c r="M20" s="420"/>
    </row>
    <row r="21" spans="1:13" x14ac:dyDescent="0.3">
      <c r="A21" s="300"/>
      <c r="B21" s="296">
        <v>8</v>
      </c>
      <c r="C21" s="301" t="s">
        <v>50</v>
      </c>
      <c r="D21" s="56">
        <f ca="1">SUM(_xlfn.ANCHORARRAY(D14))</f>
        <v>0</v>
      </c>
      <c r="E21" s="57">
        <f ca="1">SUM(E14:E20)</f>
        <v>0</v>
      </c>
      <c r="F21" s="16"/>
      <c r="G21" s="260"/>
      <c r="K21" s="282"/>
      <c r="L21" s="252"/>
      <c r="M21" s="420"/>
    </row>
    <row r="22" spans="1:13" x14ac:dyDescent="0.3">
      <c r="A22" s="295" t="s">
        <v>51</v>
      </c>
      <c r="B22" s="296">
        <v>9</v>
      </c>
      <c r="C22" s="297" t="str" cm="1">
        <f t="array" aca="1" ref="C22:C24" ca="1">INDIRECT(SUBSTITUTE(SUBSTITUTE(SUBSTITUTE(A22,"/","_"),"-","Y")," ","X"))</f>
        <v>Aufführungsrechte</v>
      </c>
      <c r="D22" s="30" cm="1">
        <f t="array" aca="1" ref="D22:D24" ca="1">INDIRECT("T1_Abgaben_SOLL")</f>
        <v>0</v>
      </c>
      <c r="E22" s="28">
        <f ca="1">SUMIF(T2_DetailSpalte,C22,T2_SummeSpalte)</f>
        <v>0</v>
      </c>
      <c r="F22" s="15">
        <f t="shared" ca="1" si="3"/>
        <v>0</v>
      </c>
      <c r="G22" s="29" t="str">
        <f ca="1">IF(OR(F22&gt;20%,F22&lt;-20%),T11_Value_Ja,T11_Value_Nein)</f>
        <v>Nein</v>
      </c>
      <c r="K22" s="282">
        <f ca="1">COUNTIF(T2_DetailSpalte,C22)</f>
        <v>0</v>
      </c>
      <c r="L22" s="252"/>
      <c r="M22" s="420"/>
    </row>
    <row r="23" spans="1:13" x14ac:dyDescent="0.3">
      <c r="A23" s="295"/>
      <c r="B23" s="296">
        <v>10</v>
      </c>
      <c r="C23" s="297" t="str">
        <f ca="1"/>
        <v>GEMA</v>
      </c>
      <c r="D23" s="30">
        <f ca="1"/>
        <v>0</v>
      </c>
      <c r="E23" s="31">
        <f ca="1">SUMIF(T2_DetailSpalte,C23,T2_SummeSpalte)</f>
        <v>0</v>
      </c>
      <c r="F23" s="15">
        <f t="shared" ca="1" si="3"/>
        <v>0</v>
      </c>
      <c r="G23" s="29" t="str">
        <f ca="1">IF(OR(F23&gt;20%,F23&lt;-20%),T11_Value_Ja,T11_Value_Nein)</f>
        <v>Nein</v>
      </c>
      <c r="K23" s="282">
        <f ca="1">COUNTIF(T2_DetailSpalte,C23)</f>
        <v>0</v>
      </c>
      <c r="L23" s="252"/>
      <c r="M23" s="420"/>
    </row>
    <row r="24" spans="1:13" x14ac:dyDescent="0.3">
      <c r="A24" s="298"/>
      <c r="B24" s="296">
        <v>11</v>
      </c>
      <c r="C24" s="299" t="str">
        <f ca="1"/>
        <v>Künstlersozialkasse</v>
      </c>
      <c r="D24" s="32">
        <f ca="1"/>
        <v>0</v>
      </c>
      <c r="E24" s="33">
        <f ca="1">SUMIF(T2_DetailSpalte,C24,T2_SummeSpalte)</f>
        <v>0</v>
      </c>
      <c r="F24" s="15">
        <f t="shared" ca="1" si="3"/>
        <v>0</v>
      </c>
      <c r="G24" s="29" t="str">
        <f ca="1">IF(OR(F24&gt;20%,F24&lt;-20%),T11_Value_Ja,T11_Value_Nein)</f>
        <v>Nein</v>
      </c>
      <c r="K24" s="282">
        <f ca="1">COUNTIF(T2_DetailSpalte,C24)</f>
        <v>0</v>
      </c>
      <c r="L24" s="252"/>
      <c r="M24" s="420"/>
    </row>
    <row r="25" spans="1:13" x14ac:dyDescent="0.3">
      <c r="A25" s="295"/>
      <c r="B25" s="296">
        <v>12</v>
      </c>
      <c r="C25" s="302" t="s">
        <v>52</v>
      </c>
      <c r="D25" s="56">
        <f ca="1">SUM(_xlfn.ANCHORARRAY(D22))</f>
        <v>0</v>
      </c>
      <c r="E25" s="57">
        <f ca="1">SUM(E22:E24)</f>
        <v>0</v>
      </c>
      <c r="F25" s="17"/>
      <c r="G25" s="303"/>
      <c r="K25" s="282"/>
      <c r="L25" s="252"/>
      <c r="M25" s="420"/>
    </row>
    <row r="26" spans="1:13" x14ac:dyDescent="0.3">
      <c r="A26" s="292" t="s">
        <v>15</v>
      </c>
      <c r="B26" s="296">
        <v>13</v>
      </c>
      <c r="C26" s="294" t="str" cm="1">
        <f t="array" aca="1" ref="C26:C30" ca="1">INDIRECT(SUBSTITUTE(SUBSTITUTE(SUBSTITUTE(A26,"/","_"),"-","Y")," ","X"))</f>
        <v>Kostüme/Maske/Ausstattung</v>
      </c>
      <c r="D26" s="27" cm="1">
        <f t="array" aca="1" ref="D26:D30" ca="1">INDIRECT("T1_Sachkosten_SOLL")</f>
        <v>0</v>
      </c>
      <c r="E26" s="28">
        <f ca="1">SUMIF(T2_DetailSpalte,C26,T2_SummeSpalte)</f>
        <v>0</v>
      </c>
      <c r="F26" s="15">
        <f t="shared" ca="1" si="3"/>
        <v>0</v>
      </c>
      <c r="G26" s="29" t="str">
        <f ca="1">IF(OR(F26&gt;20%,F26&lt;-20%),T11_Value_Ja,T11_Value_Nein)</f>
        <v>Nein</v>
      </c>
      <c r="K26" s="282">
        <f ca="1">COUNTIF(T2_DetailSpalte,C26)</f>
        <v>0</v>
      </c>
      <c r="L26" s="252"/>
      <c r="M26" s="420"/>
    </row>
    <row r="27" spans="1:13" x14ac:dyDescent="0.3">
      <c r="A27" s="295"/>
      <c r="B27" s="296">
        <v>14</v>
      </c>
      <c r="C27" s="297" t="str">
        <f ca="1"/>
        <v>Bühnenbild</v>
      </c>
      <c r="D27" s="30">
        <f ca="1"/>
        <v>0</v>
      </c>
      <c r="E27" s="31">
        <f ca="1">SUMIF(T2_DetailSpalte,C27,T2_SummeSpalte)</f>
        <v>0</v>
      </c>
      <c r="F27" s="15">
        <f t="shared" ca="1" si="3"/>
        <v>0</v>
      </c>
      <c r="G27" s="29" t="str">
        <f ca="1">IF(OR(F27&gt;20%,F27&lt;-20%),T11_Value_Ja,T11_Value_Nein)</f>
        <v>Nein</v>
      </c>
      <c r="K27" s="282">
        <f ca="1">COUNTIF(T2_DetailSpalte,C27)</f>
        <v>0</v>
      </c>
      <c r="L27" s="252"/>
      <c r="M27" s="420"/>
    </row>
    <row r="28" spans="1:13" x14ac:dyDescent="0.3">
      <c r="A28" s="295"/>
      <c r="B28" s="296">
        <v>15</v>
      </c>
      <c r="C28" s="297" t="str">
        <f ca="1"/>
        <v>Technisches Verbrauchsmaterial</v>
      </c>
      <c r="D28" s="30">
        <f ca="1"/>
        <v>0</v>
      </c>
      <c r="E28" s="31">
        <f ca="1">SUMIF(T2_DetailSpalte,C28,T2_SummeSpalte)</f>
        <v>0</v>
      </c>
      <c r="F28" s="15">
        <f t="shared" ca="1" si="3"/>
        <v>0</v>
      </c>
      <c r="G28" s="29" t="str">
        <f ca="1">IF(OR(F28&gt;20%,F28&lt;-20%),T11_Value_Ja,T11_Value_Nein)</f>
        <v>Nein</v>
      </c>
      <c r="K28" s="282">
        <f ca="1">COUNTIF(T2_DetailSpalte,C28)</f>
        <v>0</v>
      </c>
      <c r="L28" s="252"/>
      <c r="M28" s="420"/>
    </row>
    <row r="29" spans="1:13" x14ac:dyDescent="0.3">
      <c r="A29" s="295"/>
      <c r="B29" s="296">
        <v>16</v>
      </c>
      <c r="C29" s="297" t="str">
        <f ca="1"/>
        <v>Technikmiete</v>
      </c>
      <c r="D29" s="30">
        <f ca="1"/>
        <v>0</v>
      </c>
      <c r="E29" s="31">
        <f ca="1">SUMIF(T2_DetailSpalte,C29,T2_SummeSpalte)</f>
        <v>0</v>
      </c>
      <c r="F29" s="15">
        <f t="shared" ca="1" si="3"/>
        <v>0</v>
      </c>
      <c r="G29" s="29" t="str">
        <f ca="1">IF(OR(F29&gt;20%,F29&lt;-20%),T11_Value_Ja,T11_Value_Nein)</f>
        <v>Nein</v>
      </c>
      <c r="K29" s="282">
        <f ca="1">COUNTIF(T2_DetailSpalte,C29)</f>
        <v>0</v>
      </c>
      <c r="L29" s="252"/>
      <c r="M29" s="420"/>
    </row>
    <row r="30" spans="1:13" x14ac:dyDescent="0.3">
      <c r="A30" s="304"/>
      <c r="B30" s="296">
        <v>17</v>
      </c>
      <c r="C30" s="299" t="str">
        <f ca="1"/>
        <v>Raummiete (nicht im eigenen Haus)</v>
      </c>
      <c r="D30" s="34">
        <f ca="1"/>
        <v>0</v>
      </c>
      <c r="E30" s="33">
        <f ca="1">SUMIF(T2_DetailSpalte,C30,T2_SummeSpalte)</f>
        <v>0</v>
      </c>
      <c r="F30" s="15">
        <f t="shared" ca="1" si="3"/>
        <v>0</v>
      </c>
      <c r="G30" s="29" t="str">
        <f ca="1">IF(OR(F30&gt;20%,F30&lt;-20%),T11_Value_Ja,T11_Value_Nein)</f>
        <v>Nein</v>
      </c>
      <c r="K30" s="282">
        <f ca="1">COUNTIF(T2_DetailSpalte,C30)</f>
        <v>0</v>
      </c>
      <c r="L30" s="252"/>
      <c r="M30" s="420"/>
    </row>
    <row r="31" spans="1:13" x14ac:dyDescent="0.3">
      <c r="A31" s="305"/>
      <c r="B31" s="296">
        <v>18</v>
      </c>
      <c r="C31" s="301" t="s">
        <v>163</v>
      </c>
      <c r="D31" s="56">
        <f ca="1">SUM(_xlfn.ANCHORARRAY(D26))</f>
        <v>0</v>
      </c>
      <c r="E31" s="57">
        <f ca="1">SUM(E26:E30)</f>
        <v>0</v>
      </c>
      <c r="F31" s="16"/>
      <c r="G31" s="260"/>
      <c r="K31" s="282"/>
      <c r="L31" s="252"/>
      <c r="M31" s="420"/>
    </row>
    <row r="32" spans="1:13" x14ac:dyDescent="0.3">
      <c r="A32" s="295" t="s">
        <v>20</v>
      </c>
      <c r="B32" s="296">
        <v>19</v>
      </c>
      <c r="C32" s="297" t="str" cm="1">
        <f t="array" aca="1" ref="C32:C34" ca="1">INDIRECT(SUBSTITUTE(SUBSTITUTE(SUBSTITUTE(A32,"/","_"),"-","Y")," ","X"))</f>
        <v>Presse- und Öffenlichkeitsarbeit</v>
      </c>
      <c r="D32" s="30" cm="1">
        <f t="array" aca="1" ref="D32:D34" ca="1">INDIRECT("T1_ÖArbeit_SOLL")</f>
        <v>0</v>
      </c>
      <c r="E32" s="28">
        <f ca="1">SUMIF(T2_DetailSpalte,C32,T2_SummeSpalte)</f>
        <v>0</v>
      </c>
      <c r="F32" s="15">
        <f t="shared" ca="1" si="3"/>
        <v>0</v>
      </c>
      <c r="G32" s="29" t="str">
        <f ca="1">IF(OR(F32&gt;20%,F32&lt;-20%),T11_Value_Ja,T11_Value_Nein)</f>
        <v>Nein</v>
      </c>
      <c r="K32" s="282">
        <f ca="1">COUNTIF(T2_DetailSpalte,C32)</f>
        <v>0</v>
      </c>
      <c r="L32" s="252"/>
      <c r="M32" s="420"/>
    </row>
    <row r="33" spans="1:13" x14ac:dyDescent="0.3">
      <c r="A33" s="295"/>
      <c r="B33" s="296">
        <v>20</v>
      </c>
      <c r="C33" s="297" t="str">
        <f ca="1"/>
        <v>Werbung</v>
      </c>
      <c r="D33" s="30">
        <f ca="1"/>
        <v>0</v>
      </c>
      <c r="E33" s="31">
        <f ca="1">SUMIF(T2_DetailSpalte,C33,T2_SummeSpalte)</f>
        <v>0</v>
      </c>
      <c r="F33" s="15">
        <f t="shared" ca="1" si="3"/>
        <v>0</v>
      </c>
      <c r="G33" s="29" t="str">
        <f ca="1">IF(OR(F33&gt;20%,F33&lt;-20%),T11_Value_Ja,T11_Value_Nein)</f>
        <v>Nein</v>
      </c>
      <c r="K33" s="282">
        <f ca="1">COUNTIF(T2_DetailSpalte,C33)</f>
        <v>0</v>
      </c>
      <c r="L33" s="252"/>
      <c r="M33" s="420"/>
    </row>
    <row r="34" spans="1:13" x14ac:dyDescent="0.3">
      <c r="A34" s="295"/>
      <c r="B34" s="296">
        <v>21</v>
      </c>
      <c r="C34" s="297" t="str">
        <f ca="1"/>
        <v>Dokumentation</v>
      </c>
      <c r="D34" s="30">
        <f ca="1"/>
        <v>0</v>
      </c>
      <c r="E34" s="31">
        <f ca="1">SUMIF(T2_DetailSpalte,C34,T2_SummeSpalte)</f>
        <v>0</v>
      </c>
      <c r="F34" s="15">
        <f t="shared" ca="1" si="3"/>
        <v>0</v>
      </c>
      <c r="G34" s="29" t="str">
        <f ca="1">IF(OR(F34&gt;20%,F34&lt;-20%),T11_Value_Ja,T11_Value_Nein)</f>
        <v>Nein</v>
      </c>
      <c r="K34" s="282">
        <f ca="1">COUNTIF(T2_DetailSpalte,C34)</f>
        <v>0</v>
      </c>
      <c r="L34" s="252"/>
      <c r="M34" s="420"/>
    </row>
    <row r="35" spans="1:13" x14ac:dyDescent="0.3">
      <c r="A35" s="295"/>
      <c r="B35" s="296">
        <v>22</v>
      </c>
      <c r="C35" s="301" t="s">
        <v>53</v>
      </c>
      <c r="D35" s="56">
        <f ca="1">SUM(_xlfn.ANCHORARRAY(D32))</f>
        <v>0</v>
      </c>
      <c r="E35" s="56">
        <f ca="1">SUM(E32:E34)</f>
        <v>0</v>
      </c>
      <c r="F35" s="16"/>
      <c r="G35" s="260"/>
      <c r="K35" s="282"/>
      <c r="L35" s="252"/>
      <c r="M35" s="420"/>
    </row>
    <row r="36" spans="1:13" x14ac:dyDescent="0.3">
      <c r="A36" s="300" t="s">
        <v>152</v>
      </c>
      <c r="B36" s="296">
        <v>23</v>
      </c>
      <c r="C36" s="211" t="str" cm="1">
        <f t="array" aca="1" ref="C36" ca="1">INDIRECT(SUBSTITUTE(SUBSTITUTE(SUBSTITUTE(A36,"/","_"),"-","Y")," ","X"))</f>
        <v>Weitere  FÖRDERFÄHIGE  Positionen</v>
      </c>
      <c r="D36" s="35" cm="1">
        <f t="array" aca="1" ref="D36" ca="1">INDIRECT("T1_SonstigeKosten_SOLL")</f>
        <v>0</v>
      </c>
      <c r="E36" s="33">
        <f ca="1">SUMIF(T2_DetailSpalte,C36,T2_SummeSpalte)</f>
        <v>0</v>
      </c>
      <c r="F36" s="15">
        <f t="shared" ca="1" si="3"/>
        <v>0</v>
      </c>
      <c r="G36" s="29" t="str">
        <f ca="1">IF(OR(F36&gt;20%,F36&lt;-20%),T11_Value_Ja,T11_Value_Nein)</f>
        <v>Nein</v>
      </c>
      <c r="K36" s="282">
        <f ca="1">COUNTIF(T2_DetailSpalte,C36)</f>
        <v>0</v>
      </c>
      <c r="L36" s="252"/>
      <c r="M36" s="420"/>
    </row>
    <row r="37" spans="1:13" x14ac:dyDescent="0.3">
      <c r="A37" s="298"/>
      <c r="B37" s="296">
        <v>24</v>
      </c>
      <c r="C37" s="306" t="s">
        <v>164</v>
      </c>
      <c r="D37" s="58">
        <f ca="1">D36</f>
        <v>0</v>
      </c>
      <c r="E37" s="58">
        <f ca="1">E36</f>
        <v>0</v>
      </c>
      <c r="F37" s="16"/>
      <c r="G37" s="260"/>
      <c r="K37" s="282"/>
      <c r="L37" s="252"/>
      <c r="M37" s="420"/>
    </row>
    <row r="38" spans="1:13" x14ac:dyDescent="0.3">
      <c r="A38" s="307" t="s">
        <v>25</v>
      </c>
      <c r="B38" s="308"/>
      <c r="C38" s="176"/>
      <c r="D38" s="59">
        <f>'1-KoFi zur Antragsstellung'!C27</f>
        <v>0</v>
      </c>
      <c r="E38" s="59">
        <f ca="1">SUM(T4_AlleAusgabenTatsächlich)</f>
        <v>0</v>
      </c>
      <c r="F38" s="16"/>
      <c r="G38" s="260"/>
      <c r="K38" s="282"/>
      <c r="L38" s="252"/>
      <c r="M38" s="420"/>
    </row>
    <row r="39" spans="1:13" x14ac:dyDescent="0.3">
      <c r="F39" s="309"/>
      <c r="G39" s="222"/>
      <c r="K39" s="282"/>
      <c r="L39" s="252"/>
      <c r="M39" s="420"/>
    </row>
    <row r="40" spans="1:13" x14ac:dyDescent="0.3">
      <c r="A40" s="137" t="s">
        <v>26</v>
      </c>
      <c r="B40" s="288"/>
      <c r="F40" s="309"/>
      <c r="G40" s="222"/>
      <c r="K40" s="282"/>
      <c r="L40" s="252"/>
      <c r="M40" s="420"/>
    </row>
    <row r="41" spans="1:13" ht="24" x14ac:dyDescent="0.3">
      <c r="A41" s="194" t="s">
        <v>27</v>
      </c>
      <c r="B41" s="290"/>
      <c r="C41" s="194" t="s">
        <v>28</v>
      </c>
      <c r="D41" s="36" t="s">
        <v>3</v>
      </c>
      <c r="E41" s="37" t="s">
        <v>49</v>
      </c>
      <c r="F41" s="291" t="s">
        <v>167</v>
      </c>
      <c r="G41" s="291" t="s">
        <v>175</v>
      </c>
      <c r="K41" s="282"/>
      <c r="L41" s="252"/>
      <c r="M41" s="420"/>
    </row>
    <row r="42" spans="1:13" x14ac:dyDescent="0.3">
      <c r="A42" s="204" t="s">
        <v>29</v>
      </c>
      <c r="B42" s="310">
        <v>1</v>
      </c>
      <c r="C42" s="135" t="str" cm="1">
        <f t="array" aca="1" ref="C42:C46" ca="1">INDIRECT(SUBSTITUTE(SUBSTITUTE(SUBSTITUTE(A42,"/","_"),"-","Y")," ","X"))</f>
        <v>Eintrittsgelder</v>
      </c>
      <c r="D42" s="30" cm="1">
        <f t="array" aca="1" ref="D42:D46" ca="1">INDIRECT("T1_Eigenmittel_SOLL")</f>
        <v>0</v>
      </c>
      <c r="E42" s="28">
        <f ca="1">SUMIF(T2_DetailSpalte,C42,T2_SummeSpalte)</f>
        <v>0</v>
      </c>
      <c r="F42" s="15">
        <f ca="1">IF(D42=0,IF(E42=0,0,1),((E42-D42)/D42))</f>
        <v>0</v>
      </c>
      <c r="G42" s="29" t="str">
        <f t="shared" ref="G42:G55" ca="1" si="4">IF(OR(F42&gt;20%,F42&lt;-20%),T11_Value_Ja,T11_Value_Nein)</f>
        <v>Nein</v>
      </c>
      <c r="K42" s="282">
        <f t="shared" ref="K42:K55" ca="1" si="5">COUNTIF(T2_DetailSpalte,C42)</f>
        <v>0</v>
      </c>
      <c r="L42" s="252"/>
      <c r="M42" s="420"/>
    </row>
    <row r="43" spans="1:13" x14ac:dyDescent="0.3">
      <c r="A43" s="205"/>
      <c r="B43" s="310">
        <v>2</v>
      </c>
      <c r="C43" s="135" t="str">
        <f ca="1"/>
        <v>Eigenetat (Rücklagen)</v>
      </c>
      <c r="D43" s="30">
        <f ca="1"/>
        <v>0</v>
      </c>
      <c r="E43" s="31">
        <f t="shared" ref="E43:E55" ca="1" si="6">SUMIF(T2_DetailSpalte,C43,T2_SummeSpalte)</f>
        <v>0</v>
      </c>
      <c r="F43" s="15">
        <f t="shared" ref="F43:F55" ca="1" si="7">IF(D43=0,IF(E43=0,0,1),((E43-D43)/D43))</f>
        <v>0</v>
      </c>
      <c r="G43" s="29" t="str">
        <f t="shared" ca="1" si="4"/>
        <v>Nein</v>
      </c>
      <c r="K43" s="282">
        <f t="shared" ca="1" si="5"/>
        <v>0</v>
      </c>
      <c r="L43" s="252"/>
      <c r="M43" s="420"/>
    </row>
    <row r="44" spans="1:13" x14ac:dyDescent="0.3">
      <c r="A44" s="205"/>
      <c r="B44" s="310">
        <v>3</v>
      </c>
      <c r="C44" s="135" t="str">
        <f ca="1"/>
        <v>Private Spenden</v>
      </c>
      <c r="D44" s="30">
        <f ca="1"/>
        <v>0</v>
      </c>
      <c r="E44" s="31">
        <f ca="1">SUMIF(T2_DetailSpalte,C44,T2_SummeSpalte)</f>
        <v>0</v>
      </c>
      <c r="F44" s="15">
        <f t="shared" ca="1" si="7"/>
        <v>0</v>
      </c>
      <c r="G44" s="29" t="str">
        <f t="shared" ca="1" si="4"/>
        <v>Nein</v>
      </c>
      <c r="K44" s="282">
        <f t="shared" ca="1" si="5"/>
        <v>0</v>
      </c>
      <c r="L44" s="252"/>
      <c r="M44" s="420"/>
    </row>
    <row r="45" spans="1:13" x14ac:dyDescent="0.3">
      <c r="A45" s="205"/>
      <c r="B45" s="310">
        <v>4</v>
      </c>
      <c r="C45" s="135" t="str">
        <f ca="1"/>
        <v>Sonstiges (z.B. Verkauf Programme)</v>
      </c>
      <c r="D45" s="30">
        <f ca="1"/>
        <v>0</v>
      </c>
      <c r="E45" s="31">
        <f ca="1">SUMIF(T2_DetailSpalte,C45,T2_SummeSpalte)</f>
        <v>0</v>
      </c>
      <c r="F45" s="15">
        <f t="shared" ca="1" si="7"/>
        <v>0</v>
      </c>
      <c r="G45" s="29" t="str">
        <f t="shared" ca="1" si="4"/>
        <v>Nein</v>
      </c>
      <c r="K45" s="282">
        <f t="shared" ca="1" si="5"/>
        <v>0</v>
      </c>
      <c r="L45" s="252"/>
      <c r="M45" s="420"/>
    </row>
    <row r="46" spans="1:13" x14ac:dyDescent="0.3">
      <c r="A46" s="206" t="s">
        <v>188</v>
      </c>
      <c r="B46" s="311">
        <v>5</v>
      </c>
      <c r="C46" s="199" t="str">
        <f ca="1"/>
        <v xml:space="preserve">Überschüsse aus Vorjahresprojekten </v>
      </c>
      <c r="D46" s="32">
        <f ca="1"/>
        <v>0</v>
      </c>
      <c r="E46" s="33">
        <f ca="1">SUMIF(T2_DetailSpalte,C46,T2_SummeSpalte)</f>
        <v>0</v>
      </c>
      <c r="F46" s="15">
        <f t="shared" ca="1" si="7"/>
        <v>0</v>
      </c>
      <c r="G46" s="29" t="str">
        <f t="shared" ca="1" si="4"/>
        <v>Nein</v>
      </c>
      <c r="K46" s="282">
        <f t="shared" ca="1" si="5"/>
        <v>0</v>
      </c>
      <c r="L46" s="252"/>
      <c r="M46" s="420"/>
    </row>
    <row r="47" spans="1:13" x14ac:dyDescent="0.3">
      <c r="A47" s="205" t="s">
        <v>34</v>
      </c>
      <c r="B47" s="310">
        <v>6</v>
      </c>
      <c r="C47" s="135" t="str" cm="1">
        <f t="array" aca="1" ref="C47:C49" ca="1">INDIRECT(SUBSTITUTE(SUBSTITUTE(SUBSTITUTE(A47,"/","_"),"-","Y")," ","X"))</f>
        <v>Stadt</v>
      </c>
      <c r="D47" s="30" cm="1">
        <f t="array" aca="1" ref="D47:D49" ca="1">INDIRECT("T1_Kommunalzuschuss_SOLL")</f>
        <v>0</v>
      </c>
      <c r="E47" s="28">
        <f t="shared" ca="1" si="6"/>
        <v>0</v>
      </c>
      <c r="F47" s="15">
        <f t="shared" ca="1" si="7"/>
        <v>0</v>
      </c>
      <c r="G47" s="29" t="str">
        <f t="shared" ca="1" si="4"/>
        <v>Nein</v>
      </c>
      <c r="K47" s="282">
        <f t="shared" ca="1" si="5"/>
        <v>0</v>
      </c>
      <c r="L47" s="252"/>
      <c r="M47" s="420"/>
    </row>
    <row r="48" spans="1:13" x14ac:dyDescent="0.3">
      <c r="A48" s="205"/>
      <c r="B48" s="310">
        <v>7</v>
      </c>
      <c r="C48" s="135" t="str">
        <f ca="1"/>
        <v>Landkreis</v>
      </c>
      <c r="D48" s="30">
        <f ca="1"/>
        <v>0</v>
      </c>
      <c r="E48" s="31">
        <f t="shared" ca="1" si="6"/>
        <v>0</v>
      </c>
      <c r="F48" s="15">
        <f t="shared" ca="1" si="7"/>
        <v>0</v>
      </c>
      <c r="G48" s="29" t="str">
        <f t="shared" ca="1" si="4"/>
        <v>Nein</v>
      </c>
      <c r="K48" s="282">
        <f t="shared" ca="1" si="5"/>
        <v>0</v>
      </c>
      <c r="L48" s="252"/>
      <c r="M48" s="420"/>
    </row>
    <row r="49" spans="1:13" x14ac:dyDescent="0.3">
      <c r="A49" s="312"/>
      <c r="B49" s="313">
        <v>8</v>
      </c>
      <c r="C49" s="135" t="str">
        <f ca="1"/>
        <v>Gemeinde</v>
      </c>
      <c r="D49" s="38">
        <f ca="1"/>
        <v>0</v>
      </c>
      <c r="E49" s="33">
        <f t="shared" ca="1" si="6"/>
        <v>0</v>
      </c>
      <c r="F49" s="15">
        <f t="shared" ca="1" si="7"/>
        <v>0</v>
      </c>
      <c r="G49" s="29" t="str">
        <f t="shared" ca="1" si="4"/>
        <v>Nein</v>
      </c>
      <c r="K49" s="282">
        <f t="shared" ca="1" si="5"/>
        <v>0</v>
      </c>
      <c r="L49" s="252"/>
      <c r="M49" s="420"/>
    </row>
    <row r="50" spans="1:13" x14ac:dyDescent="0.3">
      <c r="A50" s="204" t="s">
        <v>38</v>
      </c>
      <c r="B50" s="314">
        <v>9</v>
      </c>
      <c r="C50" s="315" t="str" cm="1">
        <f t="array" aca="1" ref="C50:C52" ca="1">INDIRECT(SUBSTITUTE(SUBSTITUTE(SUBSTITUTE(A50,"/","_"),"-","Y")," ","X"))</f>
        <v>Stiftungen</v>
      </c>
      <c r="D50" s="27" cm="1">
        <f t="array" aca="1" ref="D50:D52" ca="1">INDIRECT("T1_Spenden_SOLL")</f>
        <v>0</v>
      </c>
      <c r="E50" s="28">
        <f t="shared" ca="1" si="6"/>
        <v>0</v>
      </c>
      <c r="F50" s="15">
        <f t="shared" ca="1" si="7"/>
        <v>0</v>
      </c>
      <c r="G50" s="29" t="str">
        <f t="shared" ca="1" si="4"/>
        <v>Nein</v>
      </c>
      <c r="K50" s="282">
        <f t="shared" ca="1" si="5"/>
        <v>0</v>
      </c>
      <c r="L50" s="252"/>
      <c r="M50" s="420"/>
    </row>
    <row r="51" spans="1:13" x14ac:dyDescent="0.3">
      <c r="A51" s="205"/>
      <c r="B51" s="310">
        <v>10</v>
      </c>
      <c r="C51" s="135" t="str">
        <f ca="1"/>
        <v>Banken</v>
      </c>
      <c r="D51" s="30">
        <f ca="1"/>
        <v>0</v>
      </c>
      <c r="E51" s="31">
        <f t="shared" ca="1" si="6"/>
        <v>0</v>
      </c>
      <c r="F51" s="15">
        <f t="shared" ca="1" si="7"/>
        <v>0</v>
      </c>
      <c r="G51" s="29" t="str">
        <f t="shared" ca="1" si="4"/>
        <v>Nein</v>
      </c>
      <c r="K51" s="282">
        <f t="shared" ca="1" si="5"/>
        <v>0</v>
      </c>
      <c r="L51" s="252"/>
      <c r="M51" s="420"/>
    </row>
    <row r="52" spans="1:13" x14ac:dyDescent="0.3">
      <c r="A52" s="205"/>
      <c r="B52" s="310">
        <v>11</v>
      </c>
      <c r="C52" s="135" t="str">
        <f ca="1"/>
        <v>weitere Spenden</v>
      </c>
      <c r="D52" s="30">
        <f ca="1"/>
        <v>0</v>
      </c>
      <c r="E52" s="33">
        <f t="shared" ca="1" si="6"/>
        <v>0</v>
      </c>
      <c r="F52" s="15">
        <f ca="1">IF(D52=0,IF(E52=0,0,1),((E52-D52)/D52))</f>
        <v>0</v>
      </c>
      <c r="G52" s="29" t="str">
        <f t="shared" ca="1" si="4"/>
        <v>Nein</v>
      </c>
      <c r="K52" s="282">
        <f t="shared" ca="1" si="5"/>
        <v>0</v>
      </c>
      <c r="L52" s="252"/>
      <c r="M52" s="420"/>
    </row>
    <row r="53" spans="1:13" x14ac:dyDescent="0.3">
      <c r="A53" s="206" t="s">
        <v>42</v>
      </c>
      <c r="B53" s="316">
        <v>12</v>
      </c>
      <c r="C53" s="175" t="str" cm="1">
        <f t="array" aca="1" ref="C53" ca="1">INDIRECT(SUBSTITUTE(SUBSTITUTE(SUBSTITUTE(A53,"/","_"),"-","Y")," ","X"))</f>
        <v>Unternehmen</v>
      </c>
      <c r="D53" s="27" cm="1">
        <f t="array" aca="1" ref="D53" ca="1">INDIRECT("T1_Sponsoren_SOLL")</f>
        <v>0</v>
      </c>
      <c r="E53" s="39">
        <f t="shared" ca="1" si="6"/>
        <v>0</v>
      </c>
      <c r="F53" s="15">
        <f ca="1">IF(D53=0,IF(E53=0,0,1),((E53-D53)/D53))</f>
        <v>0</v>
      </c>
      <c r="G53" s="29" t="str">
        <f t="shared" ca="1" si="4"/>
        <v>Nein</v>
      </c>
      <c r="K53" s="282">
        <f t="shared" ca="1" si="5"/>
        <v>0</v>
      </c>
      <c r="L53" s="252"/>
      <c r="M53" s="420"/>
    </row>
    <row r="54" spans="1:13" x14ac:dyDescent="0.3">
      <c r="A54" s="206" t="s">
        <v>150</v>
      </c>
      <c r="B54" s="316">
        <v>13</v>
      </c>
      <c r="C54" s="175" t="str" cm="1">
        <f t="array" aca="1" ref="C54" ca="1">INDIRECT(SUBSTITUTE(SUBSTITUTE(SUBSTITUTE(A54,"/","_"),"-","Y")," ","X"))</f>
        <v>Drittmittel</v>
      </c>
      <c r="D54" s="40" cm="1">
        <f t="array" aca="1" ref="D54" ca="1">INDIRECT("T1_Drittmittel_SOLL")</f>
        <v>0</v>
      </c>
      <c r="E54" s="39">
        <f t="shared" ca="1" si="6"/>
        <v>0</v>
      </c>
      <c r="F54" s="15">
        <f t="shared" ca="1" si="7"/>
        <v>0</v>
      </c>
      <c r="G54" s="29" t="str">
        <f t="shared" ca="1" si="4"/>
        <v>Nein</v>
      </c>
      <c r="K54" s="282">
        <f t="shared" ca="1" si="5"/>
        <v>0</v>
      </c>
      <c r="L54" s="252"/>
      <c r="M54" s="420"/>
    </row>
    <row r="55" spans="1:13" x14ac:dyDescent="0.3">
      <c r="A55" s="317" t="s">
        <v>54</v>
      </c>
      <c r="B55" s="311">
        <v>14</v>
      </c>
      <c r="C55" s="41" t="str" cm="1">
        <f t="array" aca="1" ref="C55" ca="1">INDIRECT(SUBSTITUTE(SUBSTITUTE(SUBSTITUTE(A55,"/","_"),"-","Y")," ","X"))</f>
        <v>Summe</v>
      </c>
      <c r="D55" s="42">
        <f>T0_Fördersumme</f>
        <v>0</v>
      </c>
      <c r="E55" s="39">
        <f t="shared" ca="1" si="6"/>
        <v>0</v>
      </c>
      <c r="F55" s="15">
        <f t="shared" ca="1" si="7"/>
        <v>0</v>
      </c>
      <c r="G55" s="29" t="str">
        <f t="shared" ca="1" si="4"/>
        <v>Nein</v>
      </c>
      <c r="K55" s="282">
        <f t="shared" ca="1" si="5"/>
        <v>0</v>
      </c>
      <c r="L55" s="252"/>
      <c r="M55" s="420"/>
    </row>
    <row r="56" spans="1:13" x14ac:dyDescent="0.3">
      <c r="A56" s="318" t="s">
        <v>45</v>
      </c>
      <c r="B56" s="319"/>
      <c r="C56" s="320"/>
      <c r="D56" s="1">
        <f>'1-KoFi zur Antragsstellung'!C45</f>
        <v>0</v>
      </c>
      <c r="E56" s="43">
        <f ca="1">SUM(E42:E55)</f>
        <v>0</v>
      </c>
      <c r="F56" s="321"/>
      <c r="G56" s="260"/>
      <c r="K56" s="282"/>
      <c r="L56" s="252"/>
      <c r="M56" s="420"/>
    </row>
    <row r="57" spans="1:13" x14ac:dyDescent="0.3">
      <c r="K57" s="282"/>
      <c r="L57" s="252"/>
      <c r="M57" s="420"/>
    </row>
    <row r="58" spans="1:13" x14ac:dyDescent="0.3">
      <c r="A58" s="137"/>
      <c r="B58" s="288"/>
      <c r="C58" s="137"/>
      <c r="K58" s="282"/>
      <c r="L58" s="252"/>
      <c r="M58" s="420"/>
    </row>
    <row r="59" spans="1:13" x14ac:dyDescent="0.3">
      <c r="A59" s="322" t="s">
        <v>0</v>
      </c>
      <c r="B59" s="323"/>
      <c r="C59" s="324" t="s">
        <v>47</v>
      </c>
      <c r="D59" s="64">
        <f>D38</f>
        <v>0</v>
      </c>
      <c r="E59" s="65">
        <f ca="1">T4_Gesamtausgaben_IST</f>
        <v>0</v>
      </c>
      <c r="K59" s="282"/>
      <c r="L59" s="252"/>
      <c r="M59" s="420"/>
    </row>
    <row r="60" spans="1:13" x14ac:dyDescent="0.3">
      <c r="A60" s="325" t="s">
        <v>26</v>
      </c>
      <c r="B60" s="326"/>
      <c r="C60" s="327" t="s">
        <v>47</v>
      </c>
      <c r="D60" s="62">
        <f>D56</f>
        <v>0</v>
      </c>
      <c r="E60" s="63">
        <f ca="1">T4_Gesamteinnahmen_IST</f>
        <v>0</v>
      </c>
      <c r="K60" s="282"/>
      <c r="L60" s="252"/>
      <c r="M60" s="420"/>
    </row>
    <row r="61" spans="1:13" ht="18" x14ac:dyDescent="0.35">
      <c r="A61" s="328" t="s">
        <v>55</v>
      </c>
      <c r="B61" s="329"/>
      <c r="C61" s="330"/>
      <c r="D61" s="60">
        <f>D60-D59</f>
        <v>0</v>
      </c>
      <c r="E61" s="61">
        <f ca="1">E60-E59</f>
        <v>0</v>
      </c>
      <c r="K61" s="282"/>
      <c r="L61" s="252"/>
      <c r="M61" s="420"/>
    </row>
    <row r="62" spans="1:13" x14ac:dyDescent="0.3">
      <c r="A62" s="331"/>
      <c r="B62" s="332"/>
      <c r="C62" s="333"/>
      <c r="D62" s="44"/>
    </row>
    <row r="63" spans="1:13" ht="18" x14ac:dyDescent="0.35">
      <c r="C63" s="220"/>
    </row>
    <row r="64" spans="1:13" ht="18" x14ac:dyDescent="0.35">
      <c r="C64" s="334"/>
      <c r="D64" s="45"/>
    </row>
  </sheetData>
  <sheetProtection algorithmName="SHA-512" hashValue="nmN3Qx6Iz6M1Oe+my9n/HLTS8fqnw6sf9p1/YJzVFlWbd2suoMk+pDFELk1NxO7JIagLZ68bXKaDtv+qE8O1hA==" saltValue="4zMTsCS6eDgJ3WKSSbNy8Q==" spinCount="100000" sheet="1" objects="1" scenarios="1"/>
  <dataConsolidate/>
  <mergeCells count="8">
    <mergeCell ref="A1:G1"/>
    <mergeCell ref="C9:G9"/>
    <mergeCell ref="C3:G3"/>
    <mergeCell ref="C4:G4"/>
    <mergeCell ref="C5:G5"/>
    <mergeCell ref="C6:G6"/>
    <mergeCell ref="C7:G7"/>
    <mergeCell ref="C8:G8"/>
  </mergeCells>
  <conditionalFormatting sqref="F14:F20 F22:F24 F26:F30 F32:F34 F36">
    <cfRule type="expression" dxfId="16" priority="2">
      <formula>OR(F14&gt;20%,F14&lt;-20%)</formula>
    </cfRule>
  </conditionalFormatting>
  <conditionalFormatting sqref="F42:F55">
    <cfRule type="expression" dxfId="15" priority="1">
      <formula>OR(F42&gt;20%,F42&lt;-20%)</formula>
    </cfRule>
  </conditionalFormatting>
  <conditionalFormatting sqref="J12">
    <cfRule type="iconSet" priority="9">
      <iconSet iconSet="3Symbols">
        <cfvo type="percent" val="0"/>
        <cfvo type="percent" val="33"/>
        <cfvo type="percent" val="67"/>
      </iconSet>
    </cfRule>
  </conditionalFormatting>
  <conditionalFormatting sqref="K1:K1048576">
    <cfRule type="cellIs" dxfId="13" priority="6" operator="equal">
      <formula>0</formula>
    </cfRule>
  </conditionalFormatting>
  <pageMargins left="0.7" right="0.7" top="0.78740157499999996" bottom="0.78740157499999996" header="0.3" footer="0.3"/>
  <pageSetup paperSize="9" scale="76" orientation="portrait" horizontalDpi="300" verticalDpi="300" r:id="rId1"/>
  <headerFooter>
    <oddHeader>&amp;LKostenfinanzierungsplan Kulturprojekte
&amp;A&amp;R&amp;G</oddHeader>
    <oddFooter>&amp;L&amp;8&amp;F&amp;CSeite &amp;P/&amp;N&amp;R&amp;D</oddFooter>
  </headerFooter>
  <colBreaks count="1" manualBreakCount="1">
    <brk id="7" max="1048575" man="1"/>
  </colBreaks>
  <ignoredErrors>
    <ignoredError sqref="G39 G40" evalError="1"/>
    <ignoredError sqref="E21"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7" operator="containsText" id="{1972100A-5E59-473D-9DC9-643C8078A33C}">
            <xm:f>NOT(ISERROR(SEARCH(T11_Value_Ja,G14)))</xm:f>
            <xm:f>T11_Value_Ja</xm:f>
            <x14:dxf>
              <font>
                <color rgb="FF9C0006"/>
              </font>
              <fill>
                <patternFill>
                  <bgColor rgb="FFFFC7CE"/>
                </patternFill>
              </fill>
            </x14:dxf>
          </x14:cfRule>
          <xm:sqref>G14:G40 G42:G56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5AFC-FB72-4B25-98C8-090274B6C71F}">
  <sheetPr codeName="Tabelle10">
    <tabColor theme="9" tint="-0.249977111117893"/>
  </sheetPr>
  <dimension ref="A1:K49"/>
  <sheetViews>
    <sheetView topLeftCell="B1" zoomScale="130" zoomScaleNormal="130" zoomScaleSheetLayoutView="90" workbookViewId="0">
      <selection activeCell="C13" sqref="C13:H13 C15:H15 C17:H17 C19:H19 C21:H21 C23:H23 C25:H25 C27:H27 C29:H29 C31:H31 C33:H33 C35:H35 C37:H37 C39:H39 C41:H41 C43:H43 C45:H45 C47:H47 C49:H49"/>
    </sheetView>
  </sheetViews>
  <sheetFormatPr baseColWidth="10" defaultRowHeight="14.4" x14ac:dyDescent="0.3"/>
  <cols>
    <col min="1" max="1" width="3.44140625" style="222" hidden="1" customWidth="1"/>
    <col min="2" max="2" width="21.5546875" style="135" customWidth="1"/>
    <col min="3" max="3" width="6.77734375" style="135" customWidth="1"/>
    <col min="4" max="4" width="24.44140625" style="135" customWidth="1"/>
    <col min="5" max="5" width="13.44140625" style="135" customWidth="1"/>
    <col min="6" max="6" width="14.77734375" style="135" customWidth="1"/>
    <col min="7" max="7" width="11.5546875" style="135"/>
    <col min="8" max="8" width="11.5546875" style="222"/>
    <col min="9" max="9" width="3.6640625" style="135" customWidth="1"/>
    <col min="10" max="10" width="43.44140625" style="135" customWidth="1"/>
    <col min="11" max="11" width="46.77734375" style="135" customWidth="1"/>
    <col min="12" max="16384" width="11.5546875" style="135"/>
  </cols>
  <sheetData>
    <row r="1" spans="1:11" ht="49.95" customHeight="1" thickBot="1" x14ac:dyDescent="0.35">
      <c r="B1" s="132" t="str">
        <f>HeadLine</f>
        <v>Kostenfinanzierungsplan Kulturprojekte Version - P3V04</v>
      </c>
      <c r="C1" s="133"/>
      <c r="D1" s="133"/>
      <c r="E1" s="133"/>
      <c r="F1" s="133"/>
      <c r="G1" s="133"/>
      <c r="H1" s="134"/>
      <c r="J1" s="335" t="s">
        <v>97</v>
      </c>
      <c r="K1" s="419"/>
    </row>
    <row r="2" spans="1:11" ht="30" customHeight="1" thickBot="1" x14ac:dyDescent="0.35">
      <c r="B2" s="336" t="s">
        <v>183</v>
      </c>
      <c r="C2" s="337"/>
      <c r="D2" s="337"/>
      <c r="E2" s="337"/>
      <c r="F2" s="337"/>
      <c r="G2" s="337"/>
      <c r="H2" s="338"/>
      <c r="J2" s="252"/>
      <c r="K2" s="420"/>
    </row>
    <row r="3" spans="1:11" x14ac:dyDescent="0.3">
      <c r="B3" s="233" t="s">
        <v>103</v>
      </c>
      <c r="C3" s="235"/>
      <c r="D3" s="114">
        <f>T0_BühnenName</f>
        <v>0</v>
      </c>
      <c r="E3" s="115"/>
      <c r="F3" s="115"/>
      <c r="G3" s="115"/>
      <c r="H3" s="116"/>
      <c r="J3" s="252"/>
      <c r="K3" s="420"/>
    </row>
    <row r="4" spans="1:11" x14ac:dyDescent="0.3">
      <c r="B4" s="236" t="s">
        <v>126</v>
      </c>
      <c r="C4" s="238"/>
      <c r="D4" s="117">
        <f>T0_Projekttitel</f>
        <v>0</v>
      </c>
      <c r="E4" s="118"/>
      <c r="F4" s="118"/>
      <c r="G4" s="118"/>
      <c r="H4" s="119"/>
      <c r="J4" s="252"/>
      <c r="K4" s="420"/>
    </row>
    <row r="5" spans="1:11" ht="14.4" customHeight="1" x14ac:dyDescent="0.3">
      <c r="B5" s="236" t="s">
        <v>123</v>
      </c>
      <c r="C5" s="238"/>
      <c r="D5" s="117">
        <f>T0_Förderbereich</f>
        <v>0</v>
      </c>
      <c r="E5" s="118"/>
      <c r="F5" s="118"/>
      <c r="G5" s="118"/>
      <c r="H5" s="119"/>
      <c r="J5" s="252"/>
      <c r="K5" s="420"/>
    </row>
    <row r="6" spans="1:11" x14ac:dyDescent="0.3">
      <c r="B6" s="236" t="s">
        <v>142</v>
      </c>
      <c r="C6" s="238"/>
      <c r="D6" s="117">
        <f>T0_LABW_AKZ</f>
        <v>0</v>
      </c>
      <c r="E6" s="118"/>
      <c r="F6" s="118"/>
      <c r="G6" s="118"/>
      <c r="H6" s="119"/>
      <c r="J6" s="252"/>
      <c r="K6" s="420"/>
    </row>
    <row r="7" spans="1:11" x14ac:dyDescent="0.3">
      <c r="B7" s="236" t="s">
        <v>141</v>
      </c>
      <c r="C7" s="238"/>
      <c r="D7" s="117">
        <f>T0_Fördermittelvertrag</f>
        <v>0</v>
      </c>
      <c r="E7" s="118"/>
      <c r="F7" s="118"/>
      <c r="G7" s="118"/>
      <c r="H7" s="119"/>
      <c r="J7" s="252"/>
      <c r="K7" s="420"/>
    </row>
    <row r="8" spans="1:11" x14ac:dyDescent="0.3">
      <c r="B8" s="236" t="s">
        <v>143</v>
      </c>
      <c r="C8" s="238"/>
      <c r="D8" s="108">
        <f>T0_Fördersumme</f>
        <v>0</v>
      </c>
      <c r="E8" s="109"/>
      <c r="F8" s="109"/>
      <c r="G8" s="109"/>
      <c r="H8" s="110"/>
      <c r="J8" s="252"/>
      <c r="K8" s="420"/>
    </row>
    <row r="9" spans="1:11" ht="15" thickBot="1" x14ac:dyDescent="0.35">
      <c r="B9" s="239" t="s">
        <v>144</v>
      </c>
      <c r="C9" s="241"/>
      <c r="D9" s="111">
        <f>T0_Ansprechpartner</f>
        <v>0</v>
      </c>
      <c r="E9" s="112"/>
      <c r="F9" s="112"/>
      <c r="G9" s="112"/>
      <c r="H9" s="113"/>
      <c r="J9" s="252"/>
      <c r="K9" s="420"/>
    </row>
    <row r="10" spans="1:11" x14ac:dyDescent="0.3">
      <c r="J10" s="252"/>
      <c r="K10" s="420"/>
    </row>
    <row r="11" spans="1:11" ht="29.4" thickBot="1" x14ac:dyDescent="0.35">
      <c r="B11" s="339" t="s">
        <v>1</v>
      </c>
      <c r="C11" s="340" t="s">
        <v>2</v>
      </c>
      <c r="D11" s="341"/>
      <c r="E11" s="47" t="s">
        <v>176</v>
      </c>
      <c r="F11" s="47" t="s">
        <v>177</v>
      </c>
      <c r="G11" s="342" t="s">
        <v>167</v>
      </c>
      <c r="H11" s="342" t="s">
        <v>175</v>
      </c>
      <c r="J11" s="252"/>
      <c r="K11" s="420"/>
    </row>
    <row r="12" spans="1:11" ht="15" thickTop="1" x14ac:dyDescent="0.3">
      <c r="A12" s="222">
        <v>1</v>
      </c>
      <c r="B12" s="343" t="s">
        <v>4</v>
      </c>
      <c r="C12" s="344" t="str">
        <f ca="1">VLOOKUP(A12,T4_TabAusgaben,2)</f>
        <v>Regie</v>
      </c>
      <c r="D12" s="345"/>
      <c r="E12" s="346">
        <f ca="1">VLOOKUP(A12,T4_TabAusgaben,3)</f>
        <v>0</v>
      </c>
      <c r="F12" s="346">
        <f ca="1">VLOOKUP(A12,T4_TabAusgaben,4)</f>
        <v>0</v>
      </c>
      <c r="G12" s="347">
        <f ca="1">VLOOKUP(A12,T4_TabAusgaben,5)</f>
        <v>0</v>
      </c>
      <c r="H12" s="348" t="str">
        <f ca="1">VLOOKUP(A12,T4_TabAusgaben,6)</f>
        <v>Nein</v>
      </c>
      <c r="J12" s="252"/>
      <c r="K12" s="420"/>
    </row>
    <row r="13" spans="1:11" s="159" customFormat="1" ht="64.95" customHeight="1" thickBot="1" x14ac:dyDescent="0.35">
      <c r="A13" s="223"/>
      <c r="B13" s="349" t="s">
        <v>173</v>
      </c>
      <c r="C13" s="361"/>
      <c r="D13" s="361"/>
      <c r="E13" s="362"/>
      <c r="F13" s="362"/>
      <c r="G13" s="362"/>
      <c r="H13" s="362"/>
      <c r="J13" s="277" t="str">
        <f ca="1">IF(AND(H12=T11_Value_Ja,LEN(C13)&lt;T11_Value_MinZei),"Bitte erläutern Sie die Abweichung (mindestens "&amp;T11_Value_MinZei&amp;" Zeichen)","")</f>
        <v/>
      </c>
      <c r="K13" s="423"/>
    </row>
    <row r="14" spans="1:11" ht="15" thickTop="1" x14ac:dyDescent="0.3">
      <c r="A14" s="222">
        <v>2</v>
      </c>
      <c r="B14" s="352" t="s">
        <v>4</v>
      </c>
      <c r="C14" s="352" t="str">
        <f ca="1">VLOOKUP(A14,T4_TabAusgaben,2)</f>
        <v>Bühnenbildner:in</v>
      </c>
      <c r="D14" s="352"/>
      <c r="E14" s="346">
        <f ca="1">VLOOKUP(A14,T4_TabAusgaben,3)</f>
        <v>0</v>
      </c>
      <c r="F14" s="346">
        <f ca="1">VLOOKUP(A14,T4_TabAusgaben,4)</f>
        <v>0</v>
      </c>
      <c r="G14" s="347">
        <f ca="1">VLOOKUP(A14,T4_TabAusgaben,5)</f>
        <v>0</v>
      </c>
      <c r="H14" s="348" t="str">
        <f ca="1">VLOOKUP(A14,T4_TabAusgaben,6)</f>
        <v>Nein</v>
      </c>
      <c r="J14" s="252"/>
      <c r="K14" s="420"/>
    </row>
    <row r="15" spans="1:11" ht="64.95" customHeight="1" thickBot="1" x14ac:dyDescent="0.35">
      <c r="B15" s="349" t="s">
        <v>173</v>
      </c>
      <c r="C15" s="361"/>
      <c r="D15" s="361"/>
      <c r="E15" s="362"/>
      <c r="F15" s="362"/>
      <c r="G15" s="362"/>
      <c r="H15" s="362"/>
      <c r="J15" s="277" t="str">
        <f ca="1">IF(AND(H14=T11_Value_Ja,LEN(C15)&lt;T11_Value_MinZei),"Bitte erläutern Sie die Abweichung (mindestens "&amp;T11_Value_MinZei&amp;" Zeichen)","")</f>
        <v/>
      </c>
      <c r="K15" s="420"/>
    </row>
    <row r="16" spans="1:11" ht="15" thickTop="1" x14ac:dyDescent="0.3">
      <c r="A16" s="222">
        <v>3</v>
      </c>
      <c r="B16" s="352" t="s">
        <v>4</v>
      </c>
      <c r="C16" s="352" t="str">
        <f ca="1">VLOOKUP(A16,T4_TabAusgaben,2)</f>
        <v>Kostümbildner:in</v>
      </c>
      <c r="D16" s="352"/>
      <c r="E16" s="346">
        <f ca="1">VLOOKUP(A16,T4_TabAusgaben,3)</f>
        <v>0</v>
      </c>
      <c r="F16" s="346">
        <f ca="1">VLOOKUP(A16,T4_TabAusgaben,4)</f>
        <v>0</v>
      </c>
      <c r="G16" s="347">
        <f ca="1">VLOOKUP(A16,T4_TabAusgaben,5)</f>
        <v>0</v>
      </c>
      <c r="H16" s="348" t="str">
        <f ca="1">VLOOKUP(A16,T4_TabAusgaben,6)</f>
        <v>Nein</v>
      </c>
      <c r="J16" s="252"/>
      <c r="K16" s="420"/>
    </row>
    <row r="17" spans="1:11" ht="64.95" customHeight="1" thickBot="1" x14ac:dyDescent="0.35">
      <c r="B17" s="349" t="s">
        <v>173</v>
      </c>
      <c r="C17" s="361"/>
      <c r="D17" s="361"/>
      <c r="E17" s="362"/>
      <c r="F17" s="362"/>
      <c r="G17" s="362"/>
      <c r="H17" s="362"/>
      <c r="J17" s="277" t="str">
        <f ca="1">IF(AND(H16=T11_Value_Ja,LEN(C17)&lt;T11_Value_MinZei),"Bitte erläutern Sie die Abweichung (mindestens "&amp;T11_Value_MinZei&amp;" Zeichen)","")</f>
        <v/>
      </c>
      <c r="K17" s="420"/>
    </row>
    <row r="18" spans="1:11" ht="15" thickTop="1" x14ac:dyDescent="0.3">
      <c r="A18" s="222">
        <v>4</v>
      </c>
      <c r="B18" s="352" t="s">
        <v>4</v>
      </c>
      <c r="C18" s="352" t="str">
        <f ca="1">VLOOKUP(A18,T4_TabAusgaben,2)</f>
        <v>Musikalische Leitung</v>
      </c>
      <c r="D18" s="352"/>
      <c r="E18" s="346">
        <f ca="1">VLOOKUP(A18,T4_TabAusgaben,3)</f>
        <v>0</v>
      </c>
      <c r="F18" s="346">
        <f ca="1">VLOOKUP(A18,T4_TabAusgaben,4)</f>
        <v>0</v>
      </c>
      <c r="G18" s="347">
        <f ca="1">VLOOKUP(A18,T4_TabAusgaben,5)</f>
        <v>0</v>
      </c>
      <c r="H18" s="348" t="str">
        <f ca="1">VLOOKUP(A18,T4_TabAusgaben,6)</f>
        <v>Nein</v>
      </c>
      <c r="J18" s="252"/>
      <c r="K18" s="420"/>
    </row>
    <row r="19" spans="1:11" ht="64.95" customHeight="1" thickBot="1" x14ac:dyDescent="0.35">
      <c r="B19" s="349" t="s">
        <v>173</v>
      </c>
      <c r="C19" s="361"/>
      <c r="D19" s="361"/>
      <c r="E19" s="362"/>
      <c r="F19" s="362"/>
      <c r="G19" s="362"/>
      <c r="H19" s="362"/>
      <c r="J19" s="277" t="str">
        <f ca="1">IF(AND(H18=T11_Value_Ja,LEN(C19)&lt;T11_Value_MinZei),"Bitte erläutern Sie die Abweichung (mindestens "&amp;T11_Value_MinZei&amp;" Zeichen)","")</f>
        <v/>
      </c>
      <c r="K19" s="420"/>
    </row>
    <row r="20" spans="1:11" ht="15" thickTop="1" x14ac:dyDescent="0.3">
      <c r="A20" s="222">
        <v>5</v>
      </c>
      <c r="B20" s="352" t="s">
        <v>4</v>
      </c>
      <c r="C20" s="352" t="str">
        <f ca="1">VLOOKUP(A20,T4_TabAusgaben,2)</f>
        <v>Technik (Ton/Licht)</v>
      </c>
      <c r="D20" s="352"/>
      <c r="E20" s="346">
        <f ca="1">VLOOKUP(A20,T4_TabAusgaben,3)</f>
        <v>0</v>
      </c>
      <c r="F20" s="346">
        <f ca="1">VLOOKUP(A20,T4_TabAusgaben,4)</f>
        <v>0</v>
      </c>
      <c r="G20" s="347">
        <f ca="1">VLOOKUP(A20,T4_TabAusgaben,5)</f>
        <v>0</v>
      </c>
      <c r="H20" s="348" t="str">
        <f ca="1">VLOOKUP(A20,T4_TabAusgaben,6)</f>
        <v>Nein</v>
      </c>
      <c r="J20" s="252"/>
      <c r="K20" s="420"/>
    </row>
    <row r="21" spans="1:11" ht="64.95" customHeight="1" thickBot="1" x14ac:dyDescent="0.35">
      <c r="B21" s="349" t="s">
        <v>173</v>
      </c>
      <c r="C21" s="361"/>
      <c r="D21" s="361"/>
      <c r="E21" s="362"/>
      <c r="F21" s="362"/>
      <c r="G21" s="362"/>
      <c r="H21" s="362"/>
      <c r="J21" s="277" t="str">
        <f ca="1">IF(AND(H20=T11_Value_Ja,LEN(C21)&lt;T11_Value_MinZei),"Bitte erläutern Sie die Abweichung (mindestens "&amp;T11_Value_MinZei&amp;" Zeichen)","")</f>
        <v/>
      </c>
      <c r="K21" s="420"/>
    </row>
    <row r="22" spans="1:11" ht="15" thickTop="1" x14ac:dyDescent="0.3">
      <c r="A22" s="222">
        <v>6</v>
      </c>
      <c r="B22" s="352" t="s">
        <v>4</v>
      </c>
      <c r="C22" s="352" t="str">
        <f ca="1">VLOOKUP(A22,T4_TabAusgaben,2)</f>
        <v>(Theater)Pädagogik</v>
      </c>
      <c r="D22" s="352"/>
      <c r="E22" s="346">
        <f ca="1">VLOOKUP(A22,T4_TabAusgaben,3)</f>
        <v>0</v>
      </c>
      <c r="F22" s="346">
        <f ca="1">VLOOKUP(A22,T4_TabAusgaben,4)</f>
        <v>0</v>
      </c>
      <c r="G22" s="347">
        <f ca="1">VLOOKUP(A22,T4_TabAusgaben,5)</f>
        <v>0</v>
      </c>
      <c r="H22" s="348" t="str">
        <f ca="1">VLOOKUP(A22,T4_TabAusgaben,6)</f>
        <v>Nein</v>
      </c>
      <c r="J22" s="252"/>
      <c r="K22" s="420"/>
    </row>
    <row r="23" spans="1:11" ht="64.95" customHeight="1" thickBot="1" x14ac:dyDescent="0.35">
      <c r="B23" s="349" t="s">
        <v>173</v>
      </c>
      <c r="C23" s="361"/>
      <c r="D23" s="361"/>
      <c r="E23" s="362"/>
      <c r="F23" s="362"/>
      <c r="G23" s="362"/>
      <c r="H23" s="362"/>
      <c r="J23" s="277" t="str">
        <f ca="1">IF(AND(H22=T11_Value_Ja,LEN(C23)&lt;T11_Value_MinZei),"Bitte erläutern Sie die Abweichung (mindestens "&amp;T11_Value_MinZei&amp;" Zeichen)","")</f>
        <v/>
      </c>
      <c r="K23" s="420"/>
    </row>
    <row r="24" spans="1:11" ht="15" thickTop="1" x14ac:dyDescent="0.3">
      <c r="A24" s="222">
        <v>7</v>
      </c>
      <c r="B24" s="352" t="s">
        <v>4</v>
      </c>
      <c r="C24" s="352" t="str">
        <f ca="1">VLOOKUP(A24,T4_TabAusgaben,2)</f>
        <v>Sonstige FÖRDERFÄHIGE Honorare</v>
      </c>
      <c r="D24" s="352"/>
      <c r="E24" s="346">
        <f ca="1">VLOOKUP(A24,T4_TabAusgaben,3)</f>
        <v>0</v>
      </c>
      <c r="F24" s="346">
        <f ca="1">VLOOKUP(A24,T4_TabAusgaben,4)</f>
        <v>0</v>
      </c>
      <c r="G24" s="347">
        <f ca="1">VLOOKUP(A24,T4_TabAusgaben,5)</f>
        <v>0</v>
      </c>
      <c r="H24" s="348" t="str">
        <f ca="1">VLOOKUP(A24,T4_TabAusgaben,6)</f>
        <v>Nein</v>
      </c>
      <c r="J24" s="252"/>
      <c r="K24" s="420"/>
    </row>
    <row r="25" spans="1:11" ht="64.95" customHeight="1" thickBot="1" x14ac:dyDescent="0.35">
      <c r="B25" s="349" t="s">
        <v>173</v>
      </c>
      <c r="C25" s="361"/>
      <c r="D25" s="361"/>
      <c r="E25" s="362"/>
      <c r="F25" s="362"/>
      <c r="G25" s="362"/>
      <c r="H25" s="362"/>
      <c r="J25" s="277" t="str">
        <f ca="1">IF(AND(H24=T11_Value_Ja,LEN(C25)&lt;T11_Value_MinZei),"Bitte erläutern Sie die Abweichung (mindestens "&amp;T11_Value_MinZei&amp;" Zeichen)","")</f>
        <v/>
      </c>
      <c r="K25" s="420"/>
    </row>
    <row r="26" spans="1:11" ht="15" thickTop="1" x14ac:dyDescent="0.3">
      <c r="A26" s="222">
        <v>9</v>
      </c>
      <c r="B26" s="352" t="s">
        <v>51</v>
      </c>
      <c r="C26" s="352" t="str">
        <f ca="1">VLOOKUP(A26,T4_TabAusgaben,2)</f>
        <v>Aufführungsrechte</v>
      </c>
      <c r="D26" s="352"/>
      <c r="E26" s="346">
        <f ca="1">VLOOKUP(A26,T4_TabAusgaben,3)</f>
        <v>0</v>
      </c>
      <c r="F26" s="346">
        <f ca="1">VLOOKUP(A26,T4_TabAusgaben,4)</f>
        <v>0</v>
      </c>
      <c r="G26" s="347">
        <f ca="1">VLOOKUP(A26,T4_TabAusgaben,5)</f>
        <v>0</v>
      </c>
      <c r="H26" s="348" t="str">
        <f ca="1">VLOOKUP(A26,T4_TabAusgaben,6)</f>
        <v>Nein</v>
      </c>
      <c r="J26" s="252"/>
      <c r="K26" s="420"/>
    </row>
    <row r="27" spans="1:11" ht="64.95" customHeight="1" x14ac:dyDescent="0.3">
      <c r="B27" s="353" t="s">
        <v>173</v>
      </c>
      <c r="C27" s="363"/>
      <c r="D27" s="363"/>
      <c r="E27" s="364"/>
      <c r="F27" s="364"/>
      <c r="G27" s="364"/>
      <c r="H27" s="364"/>
      <c r="J27" s="277" t="str">
        <f ca="1">IF(AND(H26=T11_Value_Ja,LEN(C27)&lt;T11_Value_MinZei),"Bitte erläutern Sie die Abweichung (mindestens "&amp;T11_Value_MinZei&amp;" Zeichen)","")</f>
        <v/>
      </c>
      <c r="K27" s="420"/>
    </row>
    <row r="28" spans="1:11" x14ac:dyDescent="0.3">
      <c r="A28" s="222">
        <v>10</v>
      </c>
      <c r="B28" s="354" t="s">
        <v>51</v>
      </c>
      <c r="C28" s="355" t="str">
        <f ca="1">VLOOKUP(A28,T4_TabAusgaben,2)</f>
        <v>GEMA</v>
      </c>
      <c r="D28" s="356"/>
      <c r="E28" s="357">
        <f ca="1">VLOOKUP(A28,T4_TabAusgaben,3)</f>
        <v>0</v>
      </c>
      <c r="F28" s="357">
        <f ca="1">VLOOKUP(A28,T4_TabAusgaben,4)</f>
        <v>0</v>
      </c>
      <c r="G28" s="358">
        <f ca="1">VLOOKUP(A28,T4_TabAusgaben,5)</f>
        <v>0</v>
      </c>
      <c r="H28" s="359" t="str">
        <f ca="1">VLOOKUP(A28,T4_TabAusgaben,6)</f>
        <v>Nein</v>
      </c>
      <c r="J28" s="252"/>
      <c r="K28" s="420"/>
    </row>
    <row r="29" spans="1:11" ht="64.95" customHeight="1" thickBot="1" x14ac:dyDescent="0.35">
      <c r="B29" s="349" t="s">
        <v>173</v>
      </c>
      <c r="C29" s="361"/>
      <c r="D29" s="361"/>
      <c r="E29" s="362"/>
      <c r="F29" s="362"/>
      <c r="G29" s="362"/>
      <c r="H29" s="362"/>
      <c r="J29" s="277" t="str">
        <f ca="1">IF(AND(H28=T11_Value_Ja,LEN(C29)&lt;T11_Value_MinZei),"Bitte erläutern Sie die Abweichung (mindestens "&amp;T11_Value_MinZei&amp;" Zeichen)","")</f>
        <v/>
      </c>
      <c r="K29" s="420"/>
    </row>
    <row r="30" spans="1:11" ht="15" thickTop="1" x14ac:dyDescent="0.3">
      <c r="A30" s="222">
        <v>11</v>
      </c>
      <c r="B30" s="352" t="s">
        <v>51</v>
      </c>
      <c r="C30" s="352" t="str">
        <f ca="1">VLOOKUP(A30,T4_TabAusgaben,2)</f>
        <v>Künstlersozialkasse</v>
      </c>
      <c r="D30" s="352"/>
      <c r="E30" s="346">
        <f ca="1">VLOOKUP(A30,T4_TabAusgaben,3)</f>
        <v>0</v>
      </c>
      <c r="F30" s="346">
        <f ca="1">VLOOKUP(A30,T4_TabAusgaben,4)</f>
        <v>0</v>
      </c>
      <c r="G30" s="347">
        <f ca="1">VLOOKUP(A30,T4_TabAusgaben,5)</f>
        <v>0</v>
      </c>
      <c r="H30" s="348" t="str">
        <f ca="1">VLOOKUP(A30,T4_TabAusgaben,6)</f>
        <v>Nein</v>
      </c>
      <c r="J30" s="252"/>
      <c r="K30" s="420"/>
    </row>
    <row r="31" spans="1:11" ht="64.95" customHeight="1" thickBot="1" x14ac:dyDescent="0.35">
      <c r="B31" s="349" t="s">
        <v>173</v>
      </c>
      <c r="C31" s="361"/>
      <c r="D31" s="361"/>
      <c r="E31" s="362"/>
      <c r="F31" s="362"/>
      <c r="G31" s="362"/>
      <c r="H31" s="362"/>
      <c r="J31" s="277" t="str">
        <f ca="1">IF(AND(H30=T11_Value_Ja,LEN(C31)&lt;T11_Value_MinZei),"Bitte erläutern Sie die Abweichung (mindestens "&amp;T11_Value_MinZei&amp;" Zeichen)","")</f>
        <v/>
      </c>
      <c r="K31" s="420"/>
    </row>
    <row r="32" spans="1:11" ht="15" thickTop="1" x14ac:dyDescent="0.3">
      <c r="A32" s="222">
        <v>13</v>
      </c>
      <c r="B32" s="352" t="s">
        <v>15</v>
      </c>
      <c r="C32" s="352" t="str">
        <f ca="1">VLOOKUP(A32,T4_TabAusgaben,2)</f>
        <v>Kostüme/Maske/Ausstattung</v>
      </c>
      <c r="D32" s="352"/>
      <c r="E32" s="346">
        <f ca="1">VLOOKUP(A32,T4_TabAusgaben,3)</f>
        <v>0</v>
      </c>
      <c r="F32" s="346">
        <f ca="1">VLOOKUP(A32,T4_TabAusgaben,4)</f>
        <v>0</v>
      </c>
      <c r="G32" s="347">
        <f ca="1">VLOOKUP(A32,T4_TabAusgaben,5)</f>
        <v>0</v>
      </c>
      <c r="H32" s="348" t="str">
        <f ca="1">VLOOKUP(A32,T4_TabAusgaben,6)</f>
        <v>Nein</v>
      </c>
      <c r="J32" s="252"/>
      <c r="K32" s="420"/>
    </row>
    <row r="33" spans="1:11" ht="64.95" customHeight="1" thickBot="1" x14ac:dyDescent="0.35">
      <c r="B33" s="349" t="s">
        <v>173</v>
      </c>
      <c r="C33" s="361"/>
      <c r="D33" s="361"/>
      <c r="E33" s="362"/>
      <c r="F33" s="362"/>
      <c r="G33" s="362"/>
      <c r="H33" s="362"/>
      <c r="J33" s="277" t="str">
        <f ca="1">IF(AND(H32=T11_Value_Ja,LEN(C33)&lt;T11_Value_MinZei),"Bitte erläutern Sie die Abweichung (mindestens "&amp;T11_Value_MinZei&amp;" Zeichen)","")</f>
        <v/>
      </c>
      <c r="K33" s="420"/>
    </row>
    <row r="34" spans="1:11" ht="15" thickTop="1" x14ac:dyDescent="0.3">
      <c r="A34" s="222">
        <v>14</v>
      </c>
      <c r="B34" s="352" t="s">
        <v>15</v>
      </c>
      <c r="C34" s="352" t="str">
        <f ca="1">VLOOKUP(A34,T4_TabAusgaben,2)</f>
        <v>Bühnenbild</v>
      </c>
      <c r="D34" s="352"/>
      <c r="E34" s="346">
        <f ca="1">VLOOKUP(A34,T4_TabAusgaben,3)</f>
        <v>0</v>
      </c>
      <c r="F34" s="346">
        <f ca="1">VLOOKUP(A34,T4_TabAusgaben,4)</f>
        <v>0</v>
      </c>
      <c r="G34" s="347">
        <f ca="1">VLOOKUP(A34,T4_TabAusgaben,5)</f>
        <v>0</v>
      </c>
      <c r="H34" s="348" t="str">
        <f ca="1">VLOOKUP(A34,T4_TabAusgaben,6)</f>
        <v>Nein</v>
      </c>
      <c r="J34" s="252"/>
      <c r="K34" s="420"/>
    </row>
    <row r="35" spans="1:11" ht="64.95" customHeight="1" thickBot="1" x14ac:dyDescent="0.35">
      <c r="B35" s="349" t="s">
        <v>173</v>
      </c>
      <c r="C35" s="361"/>
      <c r="D35" s="361"/>
      <c r="E35" s="362"/>
      <c r="F35" s="362"/>
      <c r="G35" s="362"/>
      <c r="H35" s="362"/>
      <c r="J35" s="277" t="str">
        <f ca="1">IF(AND(H34=T11_Value_Ja,LEN(C35)&lt;T11_Value_MinZei),"Bitte erläutern Sie die Abweichung (mindestens "&amp;T11_Value_MinZei&amp;" Zeichen)","")</f>
        <v/>
      </c>
      <c r="K35" s="420"/>
    </row>
    <row r="36" spans="1:11" ht="14.4" customHeight="1" thickTop="1" x14ac:dyDescent="0.3">
      <c r="A36" s="222">
        <v>15</v>
      </c>
      <c r="B36" s="352" t="s">
        <v>15</v>
      </c>
      <c r="C36" s="352" t="str">
        <f ca="1">VLOOKUP(A36,T4_TabAusgaben,2)</f>
        <v>Technisches Verbrauchsmaterial</v>
      </c>
      <c r="D36" s="352"/>
      <c r="E36" s="346">
        <f ca="1">VLOOKUP(A36,T4_TabAusgaben,3)</f>
        <v>0</v>
      </c>
      <c r="F36" s="346">
        <f ca="1">VLOOKUP(A36,T4_TabAusgaben,4)</f>
        <v>0</v>
      </c>
      <c r="G36" s="347">
        <f ca="1">VLOOKUP(A36,T4_TabAusgaben,5)</f>
        <v>0</v>
      </c>
      <c r="H36" s="348" t="str">
        <f ca="1">VLOOKUP(A36,T4_TabAusgaben,6)</f>
        <v>Nein</v>
      </c>
      <c r="J36" s="252"/>
      <c r="K36" s="420"/>
    </row>
    <row r="37" spans="1:11" ht="64.95" customHeight="1" thickBot="1" x14ac:dyDescent="0.35">
      <c r="B37" s="349" t="s">
        <v>173</v>
      </c>
      <c r="C37" s="361"/>
      <c r="D37" s="361"/>
      <c r="E37" s="362"/>
      <c r="F37" s="362"/>
      <c r="G37" s="362"/>
      <c r="H37" s="362"/>
      <c r="J37" s="277" t="str">
        <f ca="1">IF(AND(H36=T11_Value_Ja,LEN(C37)&lt;T11_Value_MinZei),"Bitte erläutern Sie die Abweichung (mindestens "&amp;T11_Value_MinZei&amp;" Zeichen)","")</f>
        <v/>
      </c>
      <c r="K37" s="420"/>
    </row>
    <row r="38" spans="1:11" ht="15" thickTop="1" x14ac:dyDescent="0.3">
      <c r="A38" s="222">
        <v>16</v>
      </c>
      <c r="B38" s="352" t="s">
        <v>15</v>
      </c>
      <c r="C38" s="352" t="str">
        <f ca="1">VLOOKUP(A38,T4_TabAusgaben,2)</f>
        <v>Technikmiete</v>
      </c>
      <c r="D38" s="352"/>
      <c r="E38" s="346">
        <f ca="1">VLOOKUP(A38,T4_TabAusgaben,3)</f>
        <v>0</v>
      </c>
      <c r="F38" s="346">
        <f ca="1">VLOOKUP(A38,T4_TabAusgaben,4)</f>
        <v>0</v>
      </c>
      <c r="G38" s="347">
        <f ca="1">VLOOKUP(A38,T4_TabAusgaben,5)</f>
        <v>0</v>
      </c>
      <c r="H38" s="348" t="str">
        <f ca="1">VLOOKUP(A38,T4_TabAusgaben,6)</f>
        <v>Nein</v>
      </c>
      <c r="J38" s="252"/>
      <c r="K38" s="420"/>
    </row>
    <row r="39" spans="1:11" ht="64.95" customHeight="1" thickBot="1" x14ac:dyDescent="0.35">
      <c r="B39" s="349" t="s">
        <v>173</v>
      </c>
      <c r="C39" s="361"/>
      <c r="D39" s="361"/>
      <c r="E39" s="362"/>
      <c r="F39" s="362"/>
      <c r="G39" s="362"/>
      <c r="H39" s="362"/>
      <c r="J39" s="277" t="str">
        <f ca="1">IF(AND(H38=T11_Value_Ja,LEN(C39)&lt;T11_Value_MinZei),"Bitte erläutern Sie die Abweichung (mindestens "&amp;T11_Value_MinZei&amp;" Zeichen)","")</f>
        <v/>
      </c>
      <c r="K39" s="420"/>
    </row>
    <row r="40" spans="1:11" ht="15" thickTop="1" x14ac:dyDescent="0.3">
      <c r="A40" s="222">
        <v>17</v>
      </c>
      <c r="B40" s="352" t="s">
        <v>15</v>
      </c>
      <c r="C40" s="352" t="str">
        <f ca="1">VLOOKUP(A40,T4_TabAusgaben,2)</f>
        <v>Raummiete (nicht im eigenen Haus)</v>
      </c>
      <c r="D40" s="352"/>
      <c r="E40" s="346">
        <f ca="1">VLOOKUP(A40,T4_TabAusgaben,3)</f>
        <v>0</v>
      </c>
      <c r="F40" s="346">
        <f ca="1">VLOOKUP(A40,T4_TabAusgaben,4)</f>
        <v>0</v>
      </c>
      <c r="G40" s="347">
        <f ca="1">VLOOKUP(A40,T4_TabAusgaben,5)</f>
        <v>0</v>
      </c>
      <c r="H40" s="348" t="str">
        <f ca="1">VLOOKUP(A40,T4_TabAusgaben,6)</f>
        <v>Nein</v>
      </c>
      <c r="J40" s="252"/>
      <c r="K40" s="420"/>
    </row>
    <row r="41" spans="1:11" ht="64.95" customHeight="1" thickBot="1" x14ac:dyDescent="0.35">
      <c r="B41" s="349" t="s">
        <v>173</v>
      </c>
      <c r="C41" s="361"/>
      <c r="D41" s="361"/>
      <c r="E41" s="362"/>
      <c r="F41" s="362"/>
      <c r="G41" s="362"/>
      <c r="H41" s="362"/>
      <c r="J41" s="277" t="str">
        <f ca="1">IF(AND(H40=T11_Value_Ja,LEN(C41)&lt;T11_Value_MinZei),"Bitte erläutern Sie die Abweichung (mindestens "&amp;T11_Value_MinZei&amp;" Zeichen)","")</f>
        <v/>
      </c>
      <c r="K41" s="420"/>
    </row>
    <row r="42" spans="1:11" ht="15" thickTop="1" x14ac:dyDescent="0.3">
      <c r="A42" s="222">
        <v>19</v>
      </c>
      <c r="B42" s="352" t="s">
        <v>20</v>
      </c>
      <c r="C42" s="352" t="str">
        <f ca="1">VLOOKUP(A42,T4_TabAusgaben,2)</f>
        <v>Presse- und Öffenlichkeitsarbeit</v>
      </c>
      <c r="D42" s="352"/>
      <c r="E42" s="346">
        <f ca="1">VLOOKUP(A42,T4_TabAusgaben,3)</f>
        <v>0</v>
      </c>
      <c r="F42" s="346">
        <f ca="1">VLOOKUP(A42,T4_TabAusgaben,4)</f>
        <v>0</v>
      </c>
      <c r="G42" s="347">
        <f ca="1">VLOOKUP(A42,T4_TabAusgaben,5)</f>
        <v>0</v>
      </c>
      <c r="H42" s="348" t="str">
        <f ca="1">VLOOKUP(A42,T4_TabAusgaben,6)</f>
        <v>Nein</v>
      </c>
      <c r="J42" s="252"/>
      <c r="K42" s="420"/>
    </row>
    <row r="43" spans="1:11" ht="64.95" customHeight="1" thickBot="1" x14ac:dyDescent="0.35">
      <c r="B43" s="349" t="s">
        <v>173</v>
      </c>
      <c r="C43" s="361"/>
      <c r="D43" s="361"/>
      <c r="E43" s="362"/>
      <c r="F43" s="362"/>
      <c r="G43" s="362"/>
      <c r="H43" s="362"/>
      <c r="J43" s="277" t="str">
        <f ca="1">IF(AND(H42=T11_Value_Ja,LEN(C43)&lt;T11_Value_MinZei),"Bitte erläutern Sie die Abweichung (mindestens "&amp;T11_Value_MinZei&amp;" Zeichen)","")</f>
        <v/>
      </c>
      <c r="K43" s="420"/>
    </row>
    <row r="44" spans="1:11" ht="15" thickTop="1" x14ac:dyDescent="0.3">
      <c r="A44" s="222">
        <v>20</v>
      </c>
      <c r="B44" s="352" t="s">
        <v>20</v>
      </c>
      <c r="C44" s="352" t="str">
        <f ca="1">VLOOKUP(A44,T4_TabAusgaben,2)</f>
        <v>Werbung</v>
      </c>
      <c r="D44" s="352"/>
      <c r="E44" s="346">
        <f ca="1">VLOOKUP(A44,T4_TabAusgaben,3)</f>
        <v>0</v>
      </c>
      <c r="F44" s="346">
        <f ca="1">VLOOKUP(A44,T4_TabAusgaben,4)</f>
        <v>0</v>
      </c>
      <c r="G44" s="347">
        <f ca="1">VLOOKUP(A44,T4_TabAusgaben,5)</f>
        <v>0</v>
      </c>
      <c r="H44" s="348" t="str">
        <f ca="1">VLOOKUP(A44,T4_TabAusgaben,6)</f>
        <v>Nein</v>
      </c>
      <c r="J44" s="252"/>
      <c r="K44" s="420"/>
    </row>
    <row r="45" spans="1:11" ht="64.95" customHeight="1" thickBot="1" x14ac:dyDescent="0.35">
      <c r="B45" s="349" t="s">
        <v>173</v>
      </c>
      <c r="C45" s="361"/>
      <c r="D45" s="361"/>
      <c r="E45" s="362"/>
      <c r="F45" s="362"/>
      <c r="G45" s="362"/>
      <c r="H45" s="362"/>
      <c r="J45" s="277" t="str">
        <f ca="1">IF(AND(H44=T11_Value_Ja,LEN(C45)&lt;T11_Value_MinZei),"Bitte erläutern Sie die Abweichung (mindestens "&amp;T11_Value_MinZei&amp;" Zeichen)","")</f>
        <v/>
      </c>
      <c r="K45" s="420"/>
    </row>
    <row r="46" spans="1:11" ht="15" thickTop="1" x14ac:dyDescent="0.3">
      <c r="A46" s="222">
        <v>21</v>
      </c>
      <c r="B46" s="352" t="s">
        <v>20</v>
      </c>
      <c r="C46" s="352" t="str">
        <f ca="1">VLOOKUP(A46,T4_TabAusgaben,2)</f>
        <v>Dokumentation</v>
      </c>
      <c r="D46" s="352"/>
      <c r="E46" s="346">
        <f ca="1">VLOOKUP(A46,T4_TabAusgaben,3)</f>
        <v>0</v>
      </c>
      <c r="F46" s="346">
        <f ca="1">VLOOKUP(A46,T4_TabAusgaben,4)</f>
        <v>0</v>
      </c>
      <c r="G46" s="347">
        <f ca="1">VLOOKUP(A46,T4_TabAusgaben,5)</f>
        <v>0</v>
      </c>
      <c r="H46" s="348" t="str">
        <f ca="1">VLOOKUP(A46,T4_TabAusgaben,6)</f>
        <v>Nein</v>
      </c>
      <c r="J46" s="252"/>
      <c r="K46" s="420"/>
    </row>
    <row r="47" spans="1:11" ht="64.95" customHeight="1" thickBot="1" x14ac:dyDescent="0.35">
      <c r="B47" s="349" t="s">
        <v>173</v>
      </c>
      <c r="C47" s="361"/>
      <c r="D47" s="361"/>
      <c r="E47" s="362"/>
      <c r="F47" s="362"/>
      <c r="G47" s="362"/>
      <c r="H47" s="362"/>
      <c r="J47" s="277" t="str">
        <f ca="1">IF(AND(H46=T11_Value_Ja,LEN(C47)&lt;T11_Value_MinZei),"Bitte erläutern Sie die Abweichung (mindestens "&amp;T11_Value_MinZei&amp;" Zeichen)","")</f>
        <v/>
      </c>
      <c r="K47" s="420"/>
    </row>
    <row r="48" spans="1:11" ht="15" thickTop="1" x14ac:dyDescent="0.3">
      <c r="A48" s="222">
        <v>23</v>
      </c>
      <c r="B48" s="352" t="s">
        <v>152</v>
      </c>
      <c r="C48" s="352" t="str">
        <f ca="1">VLOOKUP(A48,T4_TabAusgaben,2)</f>
        <v>Weitere  FÖRDERFÄHIGE  Positionen</v>
      </c>
      <c r="D48" s="352"/>
      <c r="E48" s="346">
        <f ca="1">VLOOKUP(A48,T4_TabAusgaben,3)</f>
        <v>0</v>
      </c>
      <c r="F48" s="346">
        <f ca="1">VLOOKUP(A48,T4_TabAusgaben,4)</f>
        <v>0</v>
      </c>
      <c r="G48" s="347">
        <f ca="1">VLOOKUP(A48,T4_TabAusgaben,5)</f>
        <v>0</v>
      </c>
      <c r="H48" s="348" t="str">
        <f ca="1">VLOOKUP(A48,T4_TabAusgaben,6)</f>
        <v>Nein</v>
      </c>
      <c r="J48" s="252"/>
      <c r="K48" s="420"/>
    </row>
    <row r="49" spans="2:11" ht="64.95" customHeight="1" x14ac:dyDescent="0.3">
      <c r="B49" s="353" t="s">
        <v>173</v>
      </c>
      <c r="C49" s="363"/>
      <c r="D49" s="363"/>
      <c r="E49" s="364"/>
      <c r="F49" s="364"/>
      <c r="G49" s="364"/>
      <c r="H49" s="364"/>
      <c r="J49" s="360" t="str">
        <f ca="1">IF(AND(H48=T11_Value_Ja,LEN(C49)&lt;T11_Value_MinZei),"Bitte erläutern Sie die Abweichung (mindestens "&amp;T11_Value_MinZei&amp;" Zeichen)","")</f>
        <v/>
      </c>
      <c r="K49" s="420"/>
    </row>
  </sheetData>
  <sheetProtection algorithmName="SHA-512" hashValue="CZI6OvJbvForFYRFvkDNRZ45YNV0qGuGCPcmlimx3bqPSGrmB6XAHoSwDTMiixnGp/Uqj0PakifyrZ2kCWcYbg==" saltValue="OeEnUVGNpwAsyafuZX6KKQ==" spinCount="100000" sheet="1" objects="1" scenarios="1"/>
  <dataConsolidate/>
  <mergeCells count="36">
    <mergeCell ref="C35:H35"/>
    <mergeCell ref="C13:H13"/>
    <mergeCell ref="C15:H15"/>
    <mergeCell ref="C17:H17"/>
    <mergeCell ref="C19:H19"/>
    <mergeCell ref="C21:H21"/>
    <mergeCell ref="C23:H23"/>
    <mergeCell ref="C25:H25"/>
    <mergeCell ref="C27:H27"/>
    <mergeCell ref="C29:H29"/>
    <mergeCell ref="C31:H31"/>
    <mergeCell ref="C33:H33"/>
    <mergeCell ref="C49:H49"/>
    <mergeCell ref="C37:H37"/>
    <mergeCell ref="C39:H39"/>
    <mergeCell ref="C41:H41"/>
    <mergeCell ref="C43:H43"/>
    <mergeCell ref="C45:H45"/>
    <mergeCell ref="C47:H47"/>
    <mergeCell ref="B2:H2"/>
    <mergeCell ref="B1:H1"/>
    <mergeCell ref="B3:C3"/>
    <mergeCell ref="B4:C4"/>
    <mergeCell ref="B5:C5"/>
    <mergeCell ref="C11:D11"/>
    <mergeCell ref="D8:H8"/>
    <mergeCell ref="D9:H9"/>
    <mergeCell ref="D3:H3"/>
    <mergeCell ref="D4:H4"/>
    <mergeCell ref="D5:H5"/>
    <mergeCell ref="D6:H6"/>
    <mergeCell ref="D7:H7"/>
    <mergeCell ref="B6:C6"/>
    <mergeCell ref="B7:C7"/>
    <mergeCell ref="B8:C8"/>
    <mergeCell ref="B9:C9"/>
  </mergeCells>
  <conditionalFormatting sqref="C13:H13 C15:D15 C17:D17 C19:D19 C21:D21 C23:D23 C25:D25 C27:D27 C29:D29 C31:D31 C33:D33 C35:D35 C37:D37 C39:D39 C41:D41 C43:D43 C45:D45 C47:D47 C49:D49">
    <cfRule type="expression" dxfId="12" priority="1">
      <formula>LEN($C13)&gt;=T11_Value_MinZei</formula>
    </cfRule>
  </conditionalFormatting>
  <conditionalFormatting sqref="C13:H13 C15:H15 C17:H17 C19:H19 C21:H21 C23:H23 C25:H25 C27:H27 C29:H29 C31:H31 C33:H33 C35:H35 C37:H37 C39:H39 C41:H41 C43:H43 C45:H45 C47:H47 C49:H49">
    <cfRule type="expression" dxfId="11" priority="2">
      <formula>$H12=T11_Value_Ja</formula>
    </cfRule>
  </conditionalFormatting>
  <conditionalFormatting sqref="H12 H14 H16 H18 H20 H22 H24 H26 H28 H30 H32 H34 H36 H38 H40 H42 H44 H46 H48">
    <cfRule type="expression" dxfId="10" priority="3">
      <formula>$H12=T11_Value_Nein</formula>
    </cfRule>
    <cfRule type="expression" dxfId="9" priority="4">
      <formula>$H12=T11_Value_Ja</formula>
    </cfRule>
  </conditionalFormatting>
  <pageMargins left="0.70866141732283472" right="0.70866141732283472" top="0.78740157480314965" bottom="0.78740157480314965" header="0.31496062992125984" footer="0.31496062992125984"/>
  <pageSetup paperSize="9" scale="80" orientation="portrait" horizontalDpi="300" verticalDpi="300" r:id="rId1"/>
  <headerFooter>
    <oddHeader>&amp;LKostenfinanzierungsplan Kulturprojekte
&amp;A&amp;R&amp;G</oddHeader>
    <oddFooter>&amp;L&amp;8&amp;F&amp;CSeite &amp;P/&amp;N&amp;R&amp;D</oddFooter>
  </headerFooter>
  <rowBreaks count="1" manualBreakCount="1">
    <brk id="27" max="7" man="1"/>
  </rowBreaks>
  <colBreaks count="1" manualBreakCount="1">
    <brk id="8" max="1048575" man="1"/>
  </col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A3F7-5201-4DFB-BC0A-535BC7FAE549}">
  <sheetPr codeName="Tabelle11">
    <tabColor theme="9" tint="-0.249977111117893"/>
  </sheetPr>
  <dimension ref="A1:K39"/>
  <sheetViews>
    <sheetView topLeftCell="B1" zoomScale="130" zoomScaleNormal="130" workbookViewId="0">
      <selection activeCell="C13" sqref="C13:H13 C15:H15 C17:H17 C19:H19 C23:H23 C25:H25 C27:H27 C29:H29 C31:H31 C33:H33 C35:H35 C37:H37 C39:H39"/>
    </sheetView>
  </sheetViews>
  <sheetFormatPr baseColWidth="10" defaultRowHeight="14.4" x14ac:dyDescent="0.3"/>
  <cols>
    <col min="1" max="1" width="3.44140625" style="222" hidden="1" customWidth="1"/>
    <col min="2" max="2" width="21.5546875" style="135" customWidth="1"/>
    <col min="3" max="3" width="6.77734375" style="135" customWidth="1"/>
    <col min="4" max="4" width="24.44140625" style="135" customWidth="1"/>
    <col min="5" max="5" width="13.44140625" style="135" customWidth="1"/>
    <col min="6" max="6" width="14.77734375" style="135" customWidth="1"/>
    <col min="7" max="7" width="11.5546875" style="135"/>
    <col min="8" max="8" width="11.5546875" style="222"/>
    <col min="9" max="9" width="3.6640625" style="135" customWidth="1"/>
    <col min="10" max="10" width="46.88671875" style="135" customWidth="1"/>
    <col min="11" max="11" width="46" style="135" customWidth="1"/>
    <col min="12" max="16384" width="11.5546875" style="135"/>
  </cols>
  <sheetData>
    <row r="1" spans="1:11" ht="49.95" customHeight="1" thickBot="1" x14ac:dyDescent="0.35">
      <c r="B1" s="132" t="str">
        <f>HeadLine</f>
        <v>Kostenfinanzierungsplan Kulturprojekte Version - P3V04</v>
      </c>
      <c r="C1" s="133"/>
      <c r="D1" s="133"/>
      <c r="E1" s="133"/>
      <c r="F1" s="133"/>
      <c r="G1" s="133"/>
      <c r="H1" s="134"/>
      <c r="J1" s="413" t="s">
        <v>97</v>
      </c>
      <c r="K1" s="419"/>
    </row>
    <row r="2" spans="1:11" ht="30" customHeight="1" thickBot="1" x14ac:dyDescent="0.35">
      <c r="B2" s="336" t="s">
        <v>184</v>
      </c>
      <c r="C2" s="337"/>
      <c r="D2" s="337"/>
      <c r="E2" s="337"/>
      <c r="F2" s="337"/>
      <c r="G2" s="337"/>
      <c r="H2" s="338"/>
      <c r="J2" s="252"/>
      <c r="K2" s="420"/>
    </row>
    <row r="3" spans="1:11" x14ac:dyDescent="0.3">
      <c r="B3" s="233" t="s">
        <v>103</v>
      </c>
      <c r="C3" s="235"/>
      <c r="D3" s="114">
        <f>T0_BühnenName</f>
        <v>0</v>
      </c>
      <c r="E3" s="115"/>
      <c r="F3" s="115"/>
      <c r="G3" s="115"/>
      <c r="H3" s="116"/>
      <c r="J3" s="252"/>
      <c r="K3" s="420"/>
    </row>
    <row r="4" spans="1:11" x14ac:dyDescent="0.3">
      <c r="B4" s="236" t="s">
        <v>126</v>
      </c>
      <c r="C4" s="238"/>
      <c r="D4" s="117">
        <f>T0_Projekttitel</f>
        <v>0</v>
      </c>
      <c r="E4" s="118"/>
      <c r="F4" s="118"/>
      <c r="G4" s="118"/>
      <c r="H4" s="119"/>
      <c r="J4" s="252"/>
      <c r="K4" s="420"/>
    </row>
    <row r="5" spans="1:11" ht="14.4" customHeight="1" x14ac:dyDescent="0.3">
      <c r="B5" s="236" t="s">
        <v>123</v>
      </c>
      <c r="C5" s="238"/>
      <c r="D5" s="117">
        <f>T0_Förderbereich</f>
        <v>0</v>
      </c>
      <c r="E5" s="118"/>
      <c r="F5" s="118"/>
      <c r="G5" s="118"/>
      <c r="H5" s="119"/>
      <c r="J5" s="252"/>
      <c r="K5" s="420"/>
    </row>
    <row r="6" spans="1:11" x14ac:dyDescent="0.3">
      <c r="B6" s="236" t="s">
        <v>142</v>
      </c>
      <c r="C6" s="238"/>
      <c r="D6" s="117">
        <f>T0_LABW_AKZ</f>
        <v>0</v>
      </c>
      <c r="E6" s="118"/>
      <c r="F6" s="118"/>
      <c r="G6" s="118"/>
      <c r="H6" s="119"/>
      <c r="J6" s="252"/>
      <c r="K6" s="420"/>
    </row>
    <row r="7" spans="1:11" x14ac:dyDescent="0.3">
      <c r="B7" s="236" t="s">
        <v>141</v>
      </c>
      <c r="C7" s="238"/>
      <c r="D7" s="117">
        <f>T0_Fördermittelvertrag</f>
        <v>0</v>
      </c>
      <c r="E7" s="118"/>
      <c r="F7" s="118"/>
      <c r="G7" s="118"/>
      <c r="H7" s="119"/>
      <c r="J7" s="252"/>
      <c r="K7" s="420"/>
    </row>
    <row r="8" spans="1:11" x14ac:dyDescent="0.3">
      <c r="B8" s="236" t="s">
        <v>143</v>
      </c>
      <c r="C8" s="238"/>
      <c r="D8" s="108">
        <f>T0_Fördersumme</f>
        <v>0</v>
      </c>
      <c r="E8" s="109"/>
      <c r="F8" s="109"/>
      <c r="G8" s="109"/>
      <c r="H8" s="110"/>
      <c r="J8" s="252"/>
      <c r="K8" s="420"/>
    </row>
    <row r="9" spans="1:11" ht="15" thickBot="1" x14ac:dyDescent="0.35">
      <c r="B9" s="239" t="s">
        <v>144</v>
      </c>
      <c r="C9" s="241"/>
      <c r="D9" s="111">
        <f>T0_Ansprechpartner</f>
        <v>0</v>
      </c>
      <c r="E9" s="112"/>
      <c r="F9" s="112"/>
      <c r="G9" s="112"/>
      <c r="H9" s="113"/>
      <c r="J9" s="252"/>
      <c r="K9" s="420"/>
    </row>
    <row r="10" spans="1:11" x14ac:dyDescent="0.3">
      <c r="J10" s="252"/>
      <c r="K10" s="420"/>
    </row>
    <row r="11" spans="1:11" ht="29.4" thickBot="1" x14ac:dyDescent="0.35">
      <c r="B11" s="339" t="s">
        <v>27</v>
      </c>
      <c r="C11" s="340" t="s">
        <v>182</v>
      </c>
      <c r="D11" s="341"/>
      <c r="E11" s="47" t="s">
        <v>176</v>
      </c>
      <c r="F11" s="47" t="s">
        <v>177</v>
      </c>
      <c r="G11" s="342" t="s">
        <v>167</v>
      </c>
      <c r="H11" s="342" t="s">
        <v>175</v>
      </c>
      <c r="J11" s="252"/>
      <c r="K11" s="420"/>
    </row>
    <row r="12" spans="1:11" ht="15" thickTop="1" x14ac:dyDescent="0.3">
      <c r="A12" s="222">
        <v>1</v>
      </c>
      <c r="B12" s="343" t="s">
        <v>29</v>
      </c>
      <c r="C12" s="344" t="s">
        <v>30</v>
      </c>
      <c r="D12" s="345"/>
      <c r="E12" s="346">
        <f ca="1">VLOOKUP(A12,T4_TabEinnahmen,3)</f>
        <v>0</v>
      </c>
      <c r="F12" s="346">
        <f ca="1">VLOOKUP(A12,T4_TabEinnahmen,4)</f>
        <v>0</v>
      </c>
      <c r="G12" s="347">
        <f ca="1">VLOOKUP(A12,T4_TabEinnahmen,5)</f>
        <v>0</v>
      </c>
      <c r="H12" s="348" t="str">
        <f ca="1">VLOOKUP(A12,T4_TabEinnahmen,6)</f>
        <v>Nein</v>
      </c>
      <c r="J12" s="252"/>
      <c r="K12" s="420"/>
    </row>
    <row r="13" spans="1:11" s="159" customFormat="1" ht="64.95" customHeight="1" thickBot="1" x14ac:dyDescent="0.35">
      <c r="A13" s="223"/>
      <c r="B13" s="349" t="s">
        <v>173</v>
      </c>
      <c r="C13" s="361"/>
      <c r="D13" s="361"/>
      <c r="E13" s="362"/>
      <c r="F13" s="362"/>
      <c r="G13" s="362"/>
      <c r="H13" s="362"/>
      <c r="J13" s="277" t="str">
        <f ca="1">IF(AND(H12=T11_Value_Ja,LEN(C13)&lt;T11_Value_MinZei),"Bitte erläutern Sie die Abweichung (mindestens "&amp;T11_Value_MinZei&amp;" Zeichen)","")</f>
        <v/>
      </c>
      <c r="K13" s="423"/>
    </row>
    <row r="14" spans="1:11" ht="15" thickTop="1" x14ac:dyDescent="0.3">
      <c r="A14" s="222">
        <v>2</v>
      </c>
      <c r="B14" s="352" t="s">
        <v>29</v>
      </c>
      <c r="C14" s="352" t="s">
        <v>31</v>
      </c>
      <c r="D14" s="352"/>
      <c r="E14" s="346">
        <f ca="1">VLOOKUP(A14,T4_TabEinnahmen,3)</f>
        <v>0</v>
      </c>
      <c r="F14" s="346">
        <f ca="1">VLOOKUP(A14,T4_TabEinnahmen,4)</f>
        <v>0</v>
      </c>
      <c r="G14" s="347">
        <f ca="1">VLOOKUP(A14,T4_TabEinnahmen,5)</f>
        <v>0</v>
      </c>
      <c r="H14" s="348" t="str">
        <f ca="1">VLOOKUP(A14,T4_TabEinnahmen,6)</f>
        <v>Nein</v>
      </c>
      <c r="J14" s="252"/>
      <c r="K14" s="420"/>
    </row>
    <row r="15" spans="1:11" ht="64.95" customHeight="1" thickBot="1" x14ac:dyDescent="0.35">
      <c r="B15" s="349" t="s">
        <v>173</v>
      </c>
      <c r="C15" s="361"/>
      <c r="D15" s="361"/>
      <c r="E15" s="362"/>
      <c r="F15" s="362"/>
      <c r="G15" s="362"/>
      <c r="H15" s="362"/>
      <c r="J15" s="277" t="str">
        <f ca="1">IF(AND(H14=T11_Value_Ja,LEN(C15)&lt;T11_Value_MinZei),"Bitte erläutern Sie die Abweichung (mindestens "&amp;T11_Value_MinZei&amp;" Zeichen)","")</f>
        <v/>
      </c>
      <c r="K15" s="420"/>
    </row>
    <row r="16" spans="1:11" ht="15" thickTop="1" x14ac:dyDescent="0.3">
      <c r="A16" s="222">
        <v>3</v>
      </c>
      <c r="B16" s="352" t="s">
        <v>29</v>
      </c>
      <c r="C16" s="352" t="s">
        <v>32</v>
      </c>
      <c r="D16" s="352"/>
      <c r="E16" s="346">
        <f ca="1">VLOOKUP(A16,T4_TabEinnahmen,3)</f>
        <v>0</v>
      </c>
      <c r="F16" s="346">
        <f ca="1">VLOOKUP(A16,T4_TabEinnahmen,4)</f>
        <v>0</v>
      </c>
      <c r="G16" s="347">
        <f ca="1">VLOOKUP(A16,T4_TabEinnahmen,5)</f>
        <v>0</v>
      </c>
      <c r="H16" s="348" t="str">
        <f ca="1">VLOOKUP(A16,T4_TabEinnahmen,6)</f>
        <v>Nein</v>
      </c>
      <c r="J16" s="252"/>
      <c r="K16" s="420"/>
    </row>
    <row r="17" spans="1:11" ht="64.95" customHeight="1" thickBot="1" x14ac:dyDescent="0.35">
      <c r="B17" s="349" t="s">
        <v>173</v>
      </c>
      <c r="C17" s="361"/>
      <c r="D17" s="361"/>
      <c r="E17" s="362"/>
      <c r="F17" s="362"/>
      <c r="G17" s="362"/>
      <c r="H17" s="362"/>
      <c r="J17" s="277" t="str">
        <f ca="1">IF(AND(H16=T11_Value_Ja,LEN(C17)&lt;T11_Value_MinZei),"Bitte erläutern Sie die Abweichung (mindestens "&amp;T11_Value_MinZei&amp;" Zeichen)","")</f>
        <v/>
      </c>
      <c r="K17" s="420"/>
    </row>
    <row r="18" spans="1:11" ht="15" thickTop="1" x14ac:dyDescent="0.3">
      <c r="A18" s="222">
        <v>4</v>
      </c>
      <c r="B18" s="352" t="s">
        <v>29</v>
      </c>
      <c r="C18" s="352" t="s">
        <v>33</v>
      </c>
      <c r="D18" s="352"/>
      <c r="E18" s="346">
        <f ca="1">VLOOKUP(A18,T4_TabEinnahmen,3)</f>
        <v>0</v>
      </c>
      <c r="F18" s="346">
        <f ca="1">VLOOKUP(A18,T4_TabEinnahmen,4)</f>
        <v>0</v>
      </c>
      <c r="G18" s="347">
        <f ca="1">VLOOKUP(A18,T4_TabEinnahmen,5)</f>
        <v>0</v>
      </c>
      <c r="H18" s="348" t="str">
        <f ca="1">VLOOKUP(A18,T4_TabEinnahmen,6)</f>
        <v>Nein</v>
      </c>
      <c r="J18" s="252"/>
      <c r="K18" s="420"/>
    </row>
    <row r="19" spans="1:11" ht="64.95" customHeight="1" thickBot="1" x14ac:dyDescent="0.35">
      <c r="B19" s="349" t="s">
        <v>173</v>
      </c>
      <c r="C19" s="361"/>
      <c r="D19" s="361"/>
      <c r="E19" s="362"/>
      <c r="F19" s="362"/>
      <c r="G19" s="362"/>
      <c r="H19" s="362"/>
      <c r="J19" s="277" t="str">
        <f ca="1">IF(AND(H18=T11_Value_Ja,LEN(C19)&lt;T11_Value_MinZei),"Bitte erläutern Sie die Abweichung (mindestens "&amp;T11_Value_MinZei&amp;" Zeichen)","")</f>
        <v/>
      </c>
      <c r="K19" s="420"/>
    </row>
    <row r="20" spans="1:11" ht="15" customHeight="1" thickTop="1" x14ac:dyDescent="0.3">
      <c r="A20" s="222">
        <v>5</v>
      </c>
      <c r="B20" s="352" t="s">
        <v>29</v>
      </c>
      <c r="C20" s="352" t="s">
        <v>190</v>
      </c>
      <c r="D20" s="352"/>
      <c r="E20" s="346">
        <f ca="1">VLOOKUP(A20,T4_TabEinnahmen,3)</f>
        <v>0</v>
      </c>
      <c r="F20" s="346">
        <f ca="1">VLOOKUP(A20,T4_TabEinnahmen,4)</f>
        <v>0</v>
      </c>
      <c r="G20" s="347">
        <f ca="1">VLOOKUP(A20,T4_TabEinnahmen,5)</f>
        <v>0</v>
      </c>
      <c r="H20" s="348" t="str">
        <f ca="1">VLOOKUP(A20,T4_TabEinnahmen,6)</f>
        <v>Nein</v>
      </c>
      <c r="J20" s="277"/>
      <c r="K20" s="420"/>
    </row>
    <row r="21" spans="1:11" ht="64.95" customHeight="1" thickBot="1" x14ac:dyDescent="0.35">
      <c r="B21" s="349" t="s">
        <v>173</v>
      </c>
      <c r="C21" s="350"/>
      <c r="D21" s="350"/>
      <c r="E21" s="351"/>
      <c r="F21" s="351"/>
      <c r="G21" s="351"/>
      <c r="H21" s="351"/>
      <c r="J21" s="277"/>
      <c r="K21" s="420"/>
    </row>
    <row r="22" spans="1:11" ht="15" thickTop="1" x14ac:dyDescent="0.3">
      <c r="A22" s="222">
        <v>6</v>
      </c>
      <c r="B22" s="352" t="s">
        <v>34</v>
      </c>
      <c r="C22" s="365" t="s">
        <v>35</v>
      </c>
      <c r="D22" s="366"/>
      <c r="E22" s="346">
        <f ca="1">VLOOKUP(A22,T4_TabEinnahmen,3)</f>
        <v>0</v>
      </c>
      <c r="F22" s="346">
        <f ca="1">VLOOKUP(A22,T4_TabEinnahmen,4)</f>
        <v>0</v>
      </c>
      <c r="G22" s="347">
        <f ca="1">VLOOKUP(A22,T4_TabEinnahmen,5)</f>
        <v>0</v>
      </c>
      <c r="H22" s="348" t="str">
        <f ca="1">VLOOKUP(A22,T4_TabEinnahmen,6)</f>
        <v>Nein</v>
      </c>
      <c r="J22" s="252"/>
      <c r="K22" s="420"/>
    </row>
    <row r="23" spans="1:11" ht="64.95" customHeight="1" thickBot="1" x14ac:dyDescent="0.35">
      <c r="B23" s="349" t="s">
        <v>173</v>
      </c>
      <c r="C23" s="361"/>
      <c r="D23" s="361"/>
      <c r="E23" s="362"/>
      <c r="F23" s="362"/>
      <c r="G23" s="362"/>
      <c r="H23" s="362"/>
      <c r="J23" s="277" t="str">
        <f ca="1">IF(AND(H22=T11_Value_Ja,LEN(C23)&lt;T11_Value_MinZei),"Bitte erläutern Sie die Abweichung (mindestens "&amp;T11_Value_MinZei&amp;" Zeichen)","")</f>
        <v/>
      </c>
      <c r="K23" s="420"/>
    </row>
    <row r="24" spans="1:11" ht="15" thickTop="1" x14ac:dyDescent="0.3">
      <c r="A24" s="222">
        <v>7</v>
      </c>
      <c r="B24" s="352" t="s">
        <v>34</v>
      </c>
      <c r="C24" s="352" t="s">
        <v>36</v>
      </c>
      <c r="D24" s="352"/>
      <c r="E24" s="346">
        <f ca="1">VLOOKUP(A24,T4_TabEinnahmen,3)</f>
        <v>0</v>
      </c>
      <c r="F24" s="346">
        <f ca="1">VLOOKUP(A24,T4_TabEinnahmen,4)</f>
        <v>0</v>
      </c>
      <c r="G24" s="347">
        <f ca="1">VLOOKUP(A24,T4_TabEinnahmen,5)</f>
        <v>0</v>
      </c>
      <c r="H24" s="348" t="str">
        <f ca="1">VLOOKUP(A24,T4_TabEinnahmen,6)</f>
        <v>Nein</v>
      </c>
      <c r="J24" s="252"/>
      <c r="K24" s="420"/>
    </row>
    <row r="25" spans="1:11" ht="64.95" customHeight="1" thickBot="1" x14ac:dyDescent="0.35">
      <c r="B25" s="349" t="s">
        <v>173</v>
      </c>
      <c r="C25" s="361"/>
      <c r="D25" s="361"/>
      <c r="E25" s="362"/>
      <c r="F25" s="362"/>
      <c r="G25" s="362"/>
      <c r="H25" s="362"/>
      <c r="J25" s="277" t="str">
        <f ca="1">IF(AND(H24=T11_Value_Ja,LEN(C25)&lt;T11_Value_MinZei),"Bitte erläutern Sie die Abweichung (mindestens "&amp;T11_Value_MinZei&amp;" Zeichen)","")</f>
        <v/>
      </c>
      <c r="K25" s="420"/>
    </row>
    <row r="26" spans="1:11" ht="15" thickTop="1" x14ac:dyDescent="0.3">
      <c r="A26" s="222">
        <v>8</v>
      </c>
      <c r="B26" s="352" t="s">
        <v>34</v>
      </c>
      <c r="C26" s="352" t="s">
        <v>37</v>
      </c>
      <c r="D26" s="352"/>
      <c r="E26" s="346">
        <f ca="1">VLOOKUP(A26,T4_TabEinnahmen,3)</f>
        <v>0</v>
      </c>
      <c r="F26" s="346">
        <f ca="1">VLOOKUP(A26,T4_TabEinnahmen,4)</f>
        <v>0</v>
      </c>
      <c r="G26" s="347">
        <f ca="1">VLOOKUP(A26,T4_TabEinnahmen,5)</f>
        <v>0</v>
      </c>
      <c r="H26" s="348" t="str">
        <f ca="1">VLOOKUP(A26,T4_TabEinnahmen,6)</f>
        <v>Nein</v>
      </c>
      <c r="J26" s="252"/>
      <c r="K26" s="420"/>
    </row>
    <row r="27" spans="1:11" ht="64.95" customHeight="1" x14ac:dyDescent="0.3">
      <c r="B27" s="353" t="s">
        <v>173</v>
      </c>
      <c r="C27" s="363"/>
      <c r="D27" s="363"/>
      <c r="E27" s="364"/>
      <c r="F27" s="364"/>
      <c r="G27" s="364"/>
      <c r="H27" s="364"/>
      <c r="J27" s="277" t="str">
        <f ca="1">IF(AND(H26=T11_Value_Ja,LEN(C27)&lt;T11_Value_MinZei),"Bitte erläutern Sie die Abweichung (mindestens "&amp;T11_Value_MinZei&amp;" Zeichen)","")</f>
        <v/>
      </c>
      <c r="K27" s="420"/>
    </row>
    <row r="28" spans="1:11" x14ac:dyDescent="0.3">
      <c r="A28" s="222">
        <v>9</v>
      </c>
      <c r="B28" s="354" t="s">
        <v>38</v>
      </c>
      <c r="C28" s="354" t="s">
        <v>39</v>
      </c>
      <c r="D28" s="354"/>
      <c r="E28" s="357">
        <f ca="1">VLOOKUP(A28,T4_TabEinnahmen,3)</f>
        <v>0</v>
      </c>
      <c r="F28" s="357">
        <f ca="1">VLOOKUP(A28,T4_TabEinnahmen,4)</f>
        <v>0</v>
      </c>
      <c r="G28" s="358">
        <f ca="1">VLOOKUP(A28,T4_TabEinnahmen,5)</f>
        <v>0</v>
      </c>
      <c r="H28" s="359" t="str">
        <f ca="1">VLOOKUP(A28,T4_TabEinnahmen,6)</f>
        <v>Nein</v>
      </c>
      <c r="J28" s="252"/>
      <c r="K28" s="420"/>
    </row>
    <row r="29" spans="1:11" ht="64.95" customHeight="1" thickBot="1" x14ac:dyDescent="0.35">
      <c r="B29" s="349" t="s">
        <v>173</v>
      </c>
      <c r="C29" s="361"/>
      <c r="D29" s="361"/>
      <c r="E29" s="362"/>
      <c r="F29" s="362"/>
      <c r="G29" s="362"/>
      <c r="H29" s="362"/>
      <c r="J29" s="277" t="str">
        <f ca="1">IF(AND(H28=T11_Value_Ja,LEN(C29)&lt;T11_Value_MinZei),"Bitte erläutern Sie die Abweichung (mindestens "&amp;T11_Value_MinZei&amp;" Zeichen)","")</f>
        <v/>
      </c>
      <c r="K29" s="420"/>
    </row>
    <row r="30" spans="1:11" ht="15" thickTop="1" x14ac:dyDescent="0.3">
      <c r="A30" s="222">
        <v>10</v>
      </c>
      <c r="B30" s="352" t="s">
        <v>38</v>
      </c>
      <c r="C30" s="365" t="s">
        <v>40</v>
      </c>
      <c r="D30" s="366"/>
      <c r="E30" s="346">
        <f ca="1">VLOOKUP(A30,T4_TabEinnahmen,3)</f>
        <v>0</v>
      </c>
      <c r="F30" s="346">
        <f ca="1">VLOOKUP(A30,T4_TabEinnahmen,4)</f>
        <v>0</v>
      </c>
      <c r="G30" s="347">
        <f ca="1">VLOOKUP(A30,T4_TabEinnahmen,5)</f>
        <v>0</v>
      </c>
      <c r="H30" s="348" t="str">
        <f ca="1">VLOOKUP(A30,T4_TabEinnahmen,6)</f>
        <v>Nein</v>
      </c>
      <c r="J30" s="252"/>
      <c r="K30" s="420"/>
    </row>
    <row r="31" spans="1:11" ht="64.95" customHeight="1" thickBot="1" x14ac:dyDescent="0.35">
      <c r="B31" s="349" t="s">
        <v>173</v>
      </c>
      <c r="C31" s="361"/>
      <c r="D31" s="361"/>
      <c r="E31" s="362"/>
      <c r="F31" s="362"/>
      <c r="G31" s="362"/>
      <c r="H31" s="362"/>
      <c r="J31" s="277" t="str">
        <f ca="1">IF(AND(H30=T11_Value_Ja,LEN(C31)&lt;T11_Value_MinZei),"Bitte erläutern Sie die Abweichung (mindestens "&amp;T11_Value_MinZei&amp;" Zeichen)","")</f>
        <v/>
      </c>
      <c r="K31" s="420"/>
    </row>
    <row r="32" spans="1:11" ht="15" thickTop="1" x14ac:dyDescent="0.3">
      <c r="A32" s="222">
        <v>11</v>
      </c>
      <c r="B32" s="352" t="s">
        <v>38</v>
      </c>
      <c r="C32" s="352" t="s">
        <v>41</v>
      </c>
      <c r="D32" s="352"/>
      <c r="E32" s="346">
        <f ca="1">VLOOKUP(A32,T4_TabEinnahmen,3)</f>
        <v>0</v>
      </c>
      <c r="F32" s="346">
        <f ca="1">VLOOKUP(A32,T4_TabEinnahmen,4)</f>
        <v>0</v>
      </c>
      <c r="G32" s="347">
        <f ca="1">VLOOKUP(A32,T4_TabEinnahmen,5)</f>
        <v>0</v>
      </c>
      <c r="H32" s="348" t="str">
        <f ca="1">VLOOKUP(A32,T4_TabEinnahmen,6)</f>
        <v>Nein</v>
      </c>
      <c r="J32" s="252"/>
      <c r="K32" s="420"/>
    </row>
    <row r="33" spans="1:11" ht="64.95" customHeight="1" thickBot="1" x14ac:dyDescent="0.35">
      <c r="B33" s="349" t="s">
        <v>173</v>
      </c>
      <c r="C33" s="361"/>
      <c r="D33" s="361"/>
      <c r="E33" s="362"/>
      <c r="F33" s="362"/>
      <c r="G33" s="362"/>
      <c r="H33" s="362"/>
      <c r="J33" s="277" t="str">
        <f ca="1">IF(AND(H32=T11_Value_Ja,LEN(C33)&lt;T11_Value_MinZei),"Bitte erläutern Sie die Abweichung (mindestens "&amp;T11_Value_MinZei&amp;" Zeichen)","")</f>
        <v/>
      </c>
      <c r="K33" s="420"/>
    </row>
    <row r="34" spans="1:11" ht="15" thickTop="1" x14ac:dyDescent="0.3">
      <c r="A34" s="222">
        <v>12</v>
      </c>
      <c r="B34" s="352" t="s">
        <v>42</v>
      </c>
      <c r="C34" s="352" t="s">
        <v>43</v>
      </c>
      <c r="D34" s="352"/>
      <c r="E34" s="346">
        <f ca="1">VLOOKUP(A34,T4_TabEinnahmen,3)</f>
        <v>0</v>
      </c>
      <c r="F34" s="346">
        <f ca="1">VLOOKUP(A34,T4_TabEinnahmen,4)</f>
        <v>0</v>
      </c>
      <c r="G34" s="347">
        <f ca="1">VLOOKUP(A34,T4_TabEinnahmen,5)</f>
        <v>0</v>
      </c>
      <c r="H34" s="348" t="str">
        <f ca="1">VLOOKUP(A34,T4_TabEinnahmen,6)</f>
        <v>Nein</v>
      </c>
      <c r="J34" s="252"/>
      <c r="K34" s="420"/>
    </row>
    <row r="35" spans="1:11" ht="64.95" customHeight="1" thickBot="1" x14ac:dyDescent="0.35">
      <c r="B35" s="349" t="s">
        <v>173</v>
      </c>
      <c r="C35" s="361"/>
      <c r="D35" s="361"/>
      <c r="E35" s="362"/>
      <c r="F35" s="362"/>
      <c r="G35" s="362"/>
      <c r="H35" s="362"/>
      <c r="J35" s="277" t="str">
        <f ca="1">IF(AND(H34=T11_Value_Ja,LEN(C35)&lt;T11_Value_MinZei),"Bitte erläutern Sie die Abweichung (mindestens "&amp;T11_Value_MinZei&amp;" Zeichen)","")</f>
        <v/>
      </c>
      <c r="K35" s="420"/>
    </row>
    <row r="36" spans="1:11" ht="15" thickTop="1" x14ac:dyDescent="0.3">
      <c r="A36" s="222">
        <v>13</v>
      </c>
      <c r="B36" s="352" t="s">
        <v>150</v>
      </c>
      <c r="C36" s="352" t="s">
        <v>72</v>
      </c>
      <c r="D36" s="352"/>
      <c r="E36" s="346">
        <f ca="1">VLOOKUP(A36,T4_TabEinnahmen,3)</f>
        <v>0</v>
      </c>
      <c r="F36" s="346">
        <f ca="1">VLOOKUP(A36,T4_TabEinnahmen,4)</f>
        <v>0</v>
      </c>
      <c r="G36" s="347">
        <f ca="1">VLOOKUP(A36,T4_TabEinnahmen,5)</f>
        <v>0</v>
      </c>
      <c r="H36" s="348" t="str">
        <f ca="1">VLOOKUP(A36,T4_TabEinnahmen,6)</f>
        <v>Nein</v>
      </c>
      <c r="J36" s="252"/>
      <c r="K36" s="420"/>
    </row>
    <row r="37" spans="1:11" ht="64.95" customHeight="1" thickBot="1" x14ac:dyDescent="0.35">
      <c r="B37" s="349" t="s">
        <v>173</v>
      </c>
      <c r="C37" s="361"/>
      <c r="D37" s="361"/>
      <c r="E37" s="362"/>
      <c r="F37" s="362"/>
      <c r="G37" s="362"/>
      <c r="H37" s="362"/>
      <c r="J37" s="277" t="str">
        <f ca="1">IF(AND(H36=T11_Value_Ja,LEN(C37)&lt;T11_Value_MinZei),"Bitte erläutern Sie die Abweichung (mindestens "&amp;T11_Value_MinZei&amp;" Zeichen)","")</f>
        <v/>
      </c>
      <c r="K37" s="420"/>
    </row>
    <row r="38" spans="1:11" ht="14.4" customHeight="1" thickTop="1" x14ac:dyDescent="0.3">
      <c r="A38" s="222">
        <v>14</v>
      </c>
      <c r="B38" s="352" t="s">
        <v>54</v>
      </c>
      <c r="C38" s="365" t="s">
        <v>61</v>
      </c>
      <c r="D38" s="366"/>
      <c r="E38" s="346">
        <f>VLOOKUP(A38,T4_TabEinnahmen,3)</f>
        <v>0</v>
      </c>
      <c r="F38" s="346">
        <f ca="1">VLOOKUP(A38,T4_TabEinnahmen,4)</f>
        <v>0</v>
      </c>
      <c r="G38" s="347">
        <f ca="1">VLOOKUP(A38,T4_TabEinnahmen,5)</f>
        <v>0</v>
      </c>
      <c r="H38" s="348" t="str">
        <f ca="1">VLOOKUP(A38,T4_TabEinnahmen,6)</f>
        <v>Nein</v>
      </c>
      <c r="J38" s="252"/>
      <c r="K38" s="420"/>
    </row>
    <row r="39" spans="1:11" ht="64.95" customHeight="1" x14ac:dyDescent="0.3">
      <c r="B39" s="353" t="s">
        <v>173</v>
      </c>
      <c r="C39" s="363"/>
      <c r="D39" s="363"/>
      <c r="E39" s="364"/>
      <c r="F39" s="364"/>
      <c r="G39" s="364"/>
      <c r="H39" s="364"/>
      <c r="J39" s="360" t="str">
        <f ca="1">IF(AND(H38=T11_Value_Ja,LEN(C39)&lt;T11_Value_MinZei),"Bitte erläutern Sie die Abweichung (mindestens "&amp;T11_Value_MinZei&amp;" Zeichen)","")</f>
        <v/>
      </c>
      <c r="K39" s="420"/>
    </row>
  </sheetData>
  <sheetProtection algorithmName="SHA-512" hashValue="Wnqm6nZjaHyulvsK37o0nvjH5xmtpx9AbbYLEGp+KEczkNS5e/LNlKG/oAx4VNUosuUpSvdzqDrfBSc+Px0InQ==" saltValue="fISWmmJ01BXEJa08Yrmj2A==" spinCount="100000" sheet="1" objects="1" scenarios="1"/>
  <dataConsolidate/>
  <mergeCells count="31">
    <mergeCell ref="B2:H2"/>
    <mergeCell ref="B1:H1"/>
    <mergeCell ref="C17:H17"/>
    <mergeCell ref="D3:H3"/>
    <mergeCell ref="D4:H4"/>
    <mergeCell ref="D5:H5"/>
    <mergeCell ref="D6:H6"/>
    <mergeCell ref="D7:H7"/>
    <mergeCell ref="D8:H8"/>
    <mergeCell ref="D9:H9"/>
    <mergeCell ref="C11:D11"/>
    <mergeCell ref="C13:H13"/>
    <mergeCell ref="C15:H15"/>
    <mergeCell ref="B3:C3"/>
    <mergeCell ref="B4:C4"/>
    <mergeCell ref="B5:C5"/>
    <mergeCell ref="B6:C6"/>
    <mergeCell ref="B7:C7"/>
    <mergeCell ref="C33:H33"/>
    <mergeCell ref="B8:C8"/>
    <mergeCell ref="B9:C9"/>
    <mergeCell ref="C21:H21"/>
    <mergeCell ref="C35:H35"/>
    <mergeCell ref="C37:H37"/>
    <mergeCell ref="C39:H39"/>
    <mergeCell ref="C19:H19"/>
    <mergeCell ref="C23:H23"/>
    <mergeCell ref="C25:H25"/>
    <mergeCell ref="C27:H27"/>
    <mergeCell ref="C29:H29"/>
    <mergeCell ref="C31:H31"/>
  </mergeCells>
  <conditionalFormatting sqref="C21:D21 C13:H13 C15:D15 C17:D17 C19:D19 C23:D23 C25:D25 C27:D27 C29:D29 C31:D31 C33:D33 C35:D35 C37:D37 C39:D39">
    <cfRule type="expression" dxfId="8" priority="4">
      <formula>LEN($C13)&gt;=T11_Value_MinZei</formula>
    </cfRule>
  </conditionalFormatting>
  <conditionalFormatting sqref="C13:H13 C15:H15 C17:H17 C19:H19 C23:H23 C25:H25 C27:H27 C29:H29 C31:H31 C33:H33 C35:H35 C37:H37 C39:H39">
    <cfRule type="expression" dxfId="7" priority="5">
      <formula>$H12=T11_Value_Ja</formula>
    </cfRule>
  </conditionalFormatting>
  <conditionalFormatting sqref="C21:H21">
    <cfRule type="expression" dxfId="6" priority="1">
      <formula>$H20=T11_Value_Ja</formula>
    </cfRule>
  </conditionalFormatting>
  <conditionalFormatting sqref="H12 H14 H16 H18 H22 H24 H26 H28 H30 H32 H34 H36 H38">
    <cfRule type="expression" dxfId="5" priority="6">
      <formula>$H12=T11_Value_Nein</formula>
    </cfRule>
    <cfRule type="expression" dxfId="4" priority="7">
      <formula>$H12=T11_Value_Ja</formula>
    </cfRule>
  </conditionalFormatting>
  <conditionalFormatting sqref="H20">
    <cfRule type="expression" dxfId="3" priority="2">
      <formula>$H20=T11_Value_Nein</formula>
    </cfRule>
    <cfRule type="expression" dxfId="2" priority="3">
      <formula>$H20=T11_Value_Ja</formula>
    </cfRule>
  </conditionalFormatting>
  <pageMargins left="0.70866141732283472" right="0.70866141732283472" top="0.78740157480314965" bottom="0.78740157480314965" header="0.31496062992125984" footer="0.31496062992125984"/>
  <pageSetup paperSize="9" scale="83" orientation="portrait" horizontalDpi="300" verticalDpi="300" r:id="rId1"/>
  <headerFooter>
    <oddHeader>&amp;LKostenfinanzierungsplan Kulturprojekte
&amp;A&amp;R&amp;G</oddHeader>
    <oddFooter>&amp;L&amp;8&amp;F&amp;CSeite &amp;P/&amp;N&amp;R&amp;D</oddFooter>
  </headerFooter>
  <rowBreaks count="1" manualBreakCount="1">
    <brk id="27" max="7" man="1"/>
  </rowBreaks>
  <colBreaks count="1" manualBreakCount="1">
    <brk id="8" max="1048575" man="1"/>
  </col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FAF17-8E45-42F3-94C4-4402EE773FF1}">
  <sheetPr>
    <tabColor theme="2" tint="-0.499984740745262"/>
  </sheetPr>
  <dimension ref="A1:G31"/>
  <sheetViews>
    <sheetView zoomScale="130" zoomScaleNormal="130" workbookViewId="0">
      <selection activeCell="A11" sqref="A11:G11"/>
    </sheetView>
  </sheetViews>
  <sheetFormatPr baseColWidth="10" defaultRowHeight="14.4" x14ac:dyDescent="0.3"/>
  <cols>
    <col min="1" max="1" width="21.5546875" customWidth="1"/>
    <col min="2" max="2" width="6.77734375" customWidth="1"/>
    <col min="3" max="3" width="24.44140625" customWidth="1"/>
    <col min="4" max="4" width="13.44140625" customWidth="1"/>
    <col min="5" max="5" width="14.77734375" customWidth="1"/>
  </cols>
  <sheetData>
    <row r="1" spans="1:7" ht="49.2" customHeight="1" thickBot="1" x14ac:dyDescent="0.35">
      <c r="A1" s="73" t="str">
        <f>HeadLine</f>
        <v>Kostenfinanzierungsplan Kulturprojekte Version - P3V04</v>
      </c>
      <c r="B1" s="74"/>
      <c r="C1" s="74"/>
      <c r="D1" s="74"/>
      <c r="E1" s="74"/>
      <c r="F1" s="74"/>
      <c r="G1" s="75"/>
    </row>
    <row r="2" spans="1:7" ht="21.6" thickBot="1" x14ac:dyDescent="0.35">
      <c r="A2" s="120" t="s">
        <v>250</v>
      </c>
      <c r="B2" s="121"/>
      <c r="C2" s="121"/>
      <c r="D2" s="121"/>
      <c r="E2" s="121"/>
      <c r="F2" s="121"/>
      <c r="G2" s="122"/>
    </row>
    <row r="3" spans="1:7" x14ac:dyDescent="0.3">
      <c r="A3" s="100" t="s">
        <v>103</v>
      </c>
      <c r="B3" s="101"/>
      <c r="C3" s="114">
        <f>T0_BühnenName</f>
        <v>0</v>
      </c>
      <c r="D3" s="115"/>
      <c r="E3" s="115"/>
      <c r="F3" s="115"/>
      <c r="G3" s="116"/>
    </row>
    <row r="4" spans="1:7" x14ac:dyDescent="0.3">
      <c r="A4" s="102" t="s">
        <v>126</v>
      </c>
      <c r="B4" s="103"/>
      <c r="C4" s="117">
        <f>T0_Projekttitel</f>
        <v>0</v>
      </c>
      <c r="D4" s="118"/>
      <c r="E4" s="118"/>
      <c r="F4" s="118"/>
      <c r="G4" s="119"/>
    </row>
    <row r="5" spans="1:7" x14ac:dyDescent="0.3">
      <c r="A5" s="102" t="s">
        <v>123</v>
      </c>
      <c r="B5" s="103"/>
      <c r="C5" s="117">
        <f>T0_Förderbereich</f>
        <v>0</v>
      </c>
      <c r="D5" s="118"/>
      <c r="E5" s="118"/>
      <c r="F5" s="118"/>
      <c r="G5" s="119"/>
    </row>
    <row r="6" spans="1:7" x14ac:dyDescent="0.3">
      <c r="A6" s="102" t="s">
        <v>142</v>
      </c>
      <c r="B6" s="103"/>
      <c r="C6" s="117">
        <f>T0_LABW_AKZ</f>
        <v>0</v>
      </c>
      <c r="D6" s="118"/>
      <c r="E6" s="118"/>
      <c r="F6" s="118"/>
      <c r="G6" s="119"/>
    </row>
    <row r="7" spans="1:7" x14ac:dyDescent="0.3">
      <c r="A7" s="102" t="s">
        <v>141</v>
      </c>
      <c r="B7" s="103"/>
      <c r="C7" s="117">
        <f>T0_Fördermittelvertrag</f>
        <v>0</v>
      </c>
      <c r="D7" s="118"/>
      <c r="E7" s="118"/>
      <c r="F7" s="118"/>
      <c r="G7" s="119"/>
    </row>
    <row r="8" spans="1:7" x14ac:dyDescent="0.3">
      <c r="A8" s="102" t="s">
        <v>143</v>
      </c>
      <c r="B8" s="103"/>
      <c r="C8" s="108">
        <f>T0_Fördersumme</f>
        <v>0</v>
      </c>
      <c r="D8" s="109"/>
      <c r="E8" s="109"/>
      <c r="F8" s="109"/>
      <c r="G8" s="110"/>
    </row>
    <row r="9" spans="1:7" x14ac:dyDescent="0.3">
      <c r="A9" s="102" t="s">
        <v>144</v>
      </c>
      <c r="B9" s="103"/>
      <c r="C9" s="123">
        <f>T0_Ansprechpartner</f>
        <v>0</v>
      </c>
      <c r="D9" s="124"/>
      <c r="E9" s="124"/>
      <c r="F9" s="124"/>
      <c r="G9" s="125"/>
    </row>
    <row r="10" spans="1:7" ht="4.95" customHeight="1" x14ac:dyDescent="0.3">
      <c r="A10" s="129"/>
      <c r="B10" s="130"/>
      <c r="C10" s="130"/>
      <c r="D10" s="130"/>
      <c r="E10" s="130"/>
      <c r="F10" s="130"/>
      <c r="G10" s="131"/>
    </row>
    <row r="11" spans="1:7" ht="150" customHeight="1" x14ac:dyDescent="0.3">
      <c r="A11" s="126" t="s">
        <v>251</v>
      </c>
      <c r="B11" s="127"/>
      <c r="C11" s="127"/>
      <c r="D11" s="127"/>
      <c r="E11" s="127"/>
      <c r="F11" s="127"/>
      <c r="G11" s="128"/>
    </row>
    <row r="12" spans="1:7" ht="4.95" customHeight="1" x14ac:dyDescent="0.3">
      <c r="A12" s="129"/>
      <c r="B12" s="130"/>
      <c r="C12" s="130"/>
      <c r="D12" s="130"/>
      <c r="E12" s="130"/>
      <c r="F12" s="130"/>
      <c r="G12" s="131"/>
    </row>
    <row r="13" spans="1:7" ht="150" customHeight="1" x14ac:dyDescent="0.3">
      <c r="A13" s="126"/>
      <c r="B13" s="127"/>
      <c r="C13" s="127"/>
      <c r="D13" s="127"/>
      <c r="E13" s="127"/>
      <c r="F13" s="127"/>
      <c r="G13" s="128"/>
    </row>
    <row r="14" spans="1:7" ht="4.95" customHeight="1" x14ac:dyDescent="0.3">
      <c r="A14" s="129"/>
      <c r="B14" s="130"/>
      <c r="C14" s="130"/>
      <c r="D14" s="130"/>
      <c r="E14" s="130"/>
      <c r="F14" s="130"/>
      <c r="G14" s="131"/>
    </row>
    <row r="15" spans="1:7" ht="150" customHeight="1" x14ac:dyDescent="0.3">
      <c r="A15" s="126"/>
      <c r="B15" s="127"/>
      <c r="C15" s="127"/>
      <c r="D15" s="127"/>
      <c r="E15" s="127"/>
      <c r="F15" s="127"/>
      <c r="G15" s="128"/>
    </row>
    <row r="16" spans="1:7" ht="4.95" customHeight="1" x14ac:dyDescent="0.3">
      <c r="A16" s="129"/>
      <c r="B16" s="130"/>
      <c r="C16" s="130"/>
      <c r="D16" s="130"/>
      <c r="E16" s="130"/>
      <c r="F16" s="130"/>
      <c r="G16" s="131"/>
    </row>
    <row r="17" spans="1:7" ht="150" customHeight="1" x14ac:dyDescent="0.3">
      <c r="A17" s="126"/>
      <c r="B17" s="127"/>
      <c r="C17" s="127"/>
      <c r="D17" s="127"/>
      <c r="E17" s="127"/>
      <c r="F17" s="127"/>
      <c r="G17" s="128"/>
    </row>
    <row r="18" spans="1:7" ht="4.95" customHeight="1" x14ac:dyDescent="0.3">
      <c r="A18" s="129"/>
      <c r="B18" s="130"/>
      <c r="C18" s="130"/>
      <c r="D18" s="130"/>
      <c r="E18" s="130"/>
      <c r="F18" s="130"/>
      <c r="G18" s="131"/>
    </row>
    <row r="19" spans="1:7" ht="150" customHeight="1" x14ac:dyDescent="0.3">
      <c r="A19" s="126"/>
      <c r="B19" s="127"/>
      <c r="C19" s="127"/>
      <c r="D19" s="127"/>
      <c r="E19" s="127"/>
      <c r="F19" s="127"/>
      <c r="G19" s="128"/>
    </row>
    <row r="20" spans="1:7" ht="4.95" customHeight="1" x14ac:dyDescent="0.3">
      <c r="A20" s="129"/>
      <c r="B20" s="130"/>
      <c r="C20" s="130"/>
      <c r="D20" s="130"/>
      <c r="E20" s="130"/>
      <c r="F20" s="130"/>
      <c r="G20" s="131"/>
    </row>
    <row r="21" spans="1:7" ht="150" customHeight="1" x14ac:dyDescent="0.3">
      <c r="A21" s="126"/>
      <c r="B21" s="127"/>
      <c r="C21" s="127"/>
      <c r="D21" s="127"/>
      <c r="E21" s="127"/>
      <c r="F21" s="127"/>
      <c r="G21" s="128"/>
    </row>
    <row r="22" spans="1:7" ht="4.95" customHeight="1" x14ac:dyDescent="0.3">
      <c r="A22" s="129"/>
      <c r="B22" s="130"/>
      <c r="C22" s="130"/>
      <c r="D22" s="130"/>
      <c r="E22" s="130"/>
      <c r="F22" s="130"/>
      <c r="G22" s="131"/>
    </row>
    <row r="23" spans="1:7" ht="150" customHeight="1" x14ac:dyDescent="0.3">
      <c r="A23" s="126"/>
      <c r="B23" s="127"/>
      <c r="C23" s="127"/>
      <c r="D23" s="127"/>
      <c r="E23" s="127"/>
      <c r="F23" s="127"/>
      <c r="G23" s="128"/>
    </row>
    <row r="24" spans="1:7" ht="4.95" customHeight="1" x14ac:dyDescent="0.3">
      <c r="A24" s="129"/>
      <c r="B24" s="130"/>
      <c r="C24" s="130"/>
      <c r="D24" s="130"/>
      <c r="E24" s="130"/>
      <c r="F24" s="130"/>
      <c r="G24" s="131"/>
    </row>
    <row r="25" spans="1:7" ht="150" customHeight="1" x14ac:dyDescent="0.3">
      <c r="A25" s="126"/>
      <c r="B25" s="127"/>
      <c r="C25" s="127"/>
      <c r="D25" s="127"/>
      <c r="E25" s="127"/>
      <c r="F25" s="127"/>
      <c r="G25" s="128"/>
    </row>
    <row r="26" spans="1:7" ht="4.95" customHeight="1" x14ac:dyDescent="0.3">
      <c r="A26" s="129"/>
      <c r="B26" s="130"/>
      <c r="C26" s="130"/>
      <c r="D26" s="130"/>
      <c r="E26" s="130"/>
      <c r="F26" s="130"/>
      <c r="G26" s="131"/>
    </row>
    <row r="27" spans="1:7" ht="150" customHeight="1" x14ac:dyDescent="0.3">
      <c r="A27" s="126"/>
      <c r="B27" s="127"/>
      <c r="C27" s="127"/>
      <c r="D27" s="127"/>
      <c r="E27" s="127"/>
      <c r="F27" s="127"/>
      <c r="G27" s="128"/>
    </row>
    <row r="28" spans="1:7" ht="4.95" customHeight="1" x14ac:dyDescent="0.3">
      <c r="A28" s="129"/>
      <c r="B28" s="130"/>
      <c r="C28" s="130"/>
      <c r="D28" s="130"/>
      <c r="E28" s="130"/>
      <c r="F28" s="130"/>
      <c r="G28" s="131"/>
    </row>
    <row r="29" spans="1:7" ht="150" customHeight="1" x14ac:dyDescent="0.3">
      <c r="A29" s="126"/>
      <c r="B29" s="127"/>
      <c r="C29" s="127"/>
      <c r="D29" s="127"/>
      <c r="E29" s="127"/>
      <c r="F29" s="127"/>
      <c r="G29" s="128"/>
    </row>
    <row r="30" spans="1:7" ht="4.95" customHeight="1" x14ac:dyDescent="0.3">
      <c r="A30" s="129"/>
      <c r="B30" s="130"/>
      <c r="C30" s="130"/>
      <c r="D30" s="130"/>
      <c r="E30" s="130"/>
      <c r="F30" s="130"/>
      <c r="G30" s="131"/>
    </row>
    <row r="31" spans="1:7" ht="150" customHeight="1" x14ac:dyDescent="0.3">
      <c r="A31" s="126"/>
      <c r="B31" s="127"/>
      <c r="C31" s="127"/>
      <c r="D31" s="127"/>
      <c r="E31" s="127"/>
      <c r="F31" s="127"/>
      <c r="G31" s="128"/>
    </row>
  </sheetData>
  <sheetProtection algorithmName="SHA-512" hashValue="VFcR9LxPTyHhmRFTi1blBpImJ4/Vk15xGMvXrzisLwr3nLIAfCQMLfyIyHMN/MfTFqWAhZYFW+mQcUqrs0L0EA==" saltValue="hhSJnjj6OlOsNHJ5D11uOQ==" spinCount="100000" sheet="1" objects="1" scenarios="1"/>
  <mergeCells count="38">
    <mergeCell ref="A28:G28"/>
    <mergeCell ref="A29:G29"/>
    <mergeCell ref="A30:G30"/>
    <mergeCell ref="A31:G31"/>
    <mergeCell ref="A22:G22"/>
    <mergeCell ref="A23:G23"/>
    <mergeCell ref="A24:G24"/>
    <mergeCell ref="A25:G25"/>
    <mergeCell ref="A26:G26"/>
    <mergeCell ref="A27:G27"/>
    <mergeCell ref="A21:G21"/>
    <mergeCell ref="A10:G10"/>
    <mergeCell ref="A11:G11"/>
    <mergeCell ref="A12:G12"/>
    <mergeCell ref="A13:G13"/>
    <mergeCell ref="A14:G14"/>
    <mergeCell ref="A15:G15"/>
    <mergeCell ref="A16:G16"/>
    <mergeCell ref="A17:G17"/>
    <mergeCell ref="A18:G18"/>
    <mergeCell ref="A19:G19"/>
    <mergeCell ref="A20:G20"/>
    <mergeCell ref="A8:B8"/>
    <mergeCell ref="C8:G8"/>
    <mergeCell ref="A9:B9"/>
    <mergeCell ref="C9:G9"/>
    <mergeCell ref="A5:B5"/>
    <mergeCell ref="C5:G5"/>
    <mergeCell ref="A6:B6"/>
    <mergeCell ref="C6:G6"/>
    <mergeCell ref="A7:B7"/>
    <mergeCell ref="C7:G7"/>
    <mergeCell ref="A1:G1"/>
    <mergeCell ref="A2:G2"/>
    <mergeCell ref="A3:B3"/>
    <mergeCell ref="C3:G3"/>
    <mergeCell ref="A4:B4"/>
    <mergeCell ref="C4:G4"/>
  </mergeCells>
  <pageMargins left="0.7" right="0.7" top="0.78740157499999996" bottom="0.78740157499999996" header="0.3" footer="0.3"/>
  <pageSetup paperSize="9" scale="76" orientation="portrait" horizontalDpi="300" verticalDpi="300" r:id="rId1"/>
  <headerFooter>
    <oddHeader>&amp;LKostenfinanzierungsplan Kulturprojekte
&amp;A&amp;R&amp;G</oddHeader>
    <oddFooter>&amp;L&amp;F&amp;CSeite &amp;P/&amp;N&amp;R&amp;D</oddFooter>
  </headerFooter>
  <rowBreaks count="1" manualBreakCount="1">
    <brk id="19"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86302a-e5c5-48a4-b6d1-f1099a146962" xsi:nil="true"/>
    <lcf76f155ced4ddcb4097134ff3c332f xmlns="eaaf2b1a-f4ee-4f5c-a64b-905cbfcc8fe3">
      <Terms xmlns="http://schemas.microsoft.com/office/infopath/2007/PartnerControls"/>
    </lcf76f155ced4ddcb4097134ff3c332f>
    <_Flow_SignoffStatus xmlns="eaaf2b1a-f4ee-4f5c-a64b-905cbfcc8f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24C95D8328EC449842EBC0C17D0D48F" ma:contentTypeVersion="19" ma:contentTypeDescription="Ein neues Dokument erstellen." ma:contentTypeScope="" ma:versionID="84dd5fd4d2fc4770ff6f7ca7589fa743">
  <xsd:schema xmlns:xsd="http://www.w3.org/2001/XMLSchema" xmlns:xs="http://www.w3.org/2001/XMLSchema" xmlns:p="http://schemas.microsoft.com/office/2006/metadata/properties" xmlns:ns2="eaaf2b1a-f4ee-4f5c-a64b-905cbfcc8fe3" xmlns:ns3="9c86302a-e5c5-48a4-b6d1-f1099a146962" targetNamespace="http://schemas.microsoft.com/office/2006/metadata/properties" ma:root="true" ma:fieldsID="5437764b307cc439fde67273870e993d" ns2:_="" ns3:_="">
    <xsd:import namespace="eaaf2b1a-f4ee-4f5c-a64b-905cbfcc8fe3"/>
    <xsd:import namespace="9c86302a-e5c5-48a4-b6d1-f1099a146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f2b1a-f4ee-4f5c-a64b-905cbfcc8f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176c95-a03b-4126-9bf1-24d7568b88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tatus Unterschrift" ma:internalName="Status_x0020_Unterschrift">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86302a-e5c5-48a4-b6d1-f1099a146962" elementFormDefault="qualified">
    <xsd:import namespace="http://schemas.microsoft.com/office/2006/documentManagement/types"/>
    <xsd:import namespace="http://schemas.microsoft.com/office/infopath/2007/PartnerControls"/>
    <xsd:element name="SharedWithUsers" ma:index="1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9123493-2520-4d04-a07f-5d208b3b2e98}" ma:internalName="TaxCatchAll" ma:showField="CatchAllData" ma:web="9c86302a-e5c5-48a4-b6d1-f1099a146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M V 0 n W F L p O M 2 l A A A A 9 g A A A B I A H A B D b 2 5 m a W c v U G F j a 2 F n Z S 5 4 b W w g o h g A K K A U A A A A A A A A A A A A A A A A A A A A A A A A A A A A h Y + x D o I w G I R f h X S n L S U m h v y U Q d 0 k M T E x r k 2 p 0 A D F 0 G J 5 N w c f y V c Q o 6 i b 4 9 1 9 l 9 z d r z f I x r Y J L q q 3 u j M p i j B F g T K y K 7 Q p U z S 4 U 7 h E G Y e d k L U o V T D B x i a j 1 S m q n D s n h H j v s Y 9 x 1 5 e E U R q R Y 7 7 d y 0 q 1 I t T G O m G k Q p 9 W 8 b + F O B x e Y z j D E Y v x g j J M g c w m 5 N p 8 A T b t f a Y / J q y G x g 2 9 4 o U K 1 x s g s w T y / s A f U E s D B B Q A A g A I A D F d J 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X S d Y K I p H u A 4 A A A A R A A A A E w A c A E Z v c m 1 1 b G F z L 1 N l Y 3 R p b 2 4 x L m 0 g o h g A K K A U A A A A A A A A A A A A A A A A A A A A A A A A A A A A K 0 5 N L s n M z 1 M I h t C G 1 g B Q S w E C L Q A U A A I A C A A x X S d Y U u k 4 z a U A A A D 2 A A A A E g A A A A A A A A A A A A A A A A A A A A A A Q 2 9 u Z m l n L 1 B h Y 2 t h Z 2 U u e G 1 s U E s B A i 0 A F A A C A A g A M V 0 n W A / K 6 a u k A A A A 6 Q A A A B M A A A A A A A A A A A A A A A A A 8 Q A A A F t D b 2 5 0 Z W 5 0 X 1 R 5 c G V z X S 5 4 b W x Q S w E C L Q A U A A I A C A A x X S d 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O X w s f Z k x E G 1 c u Z X d 2 E H z w A A A A A C A A A A A A A Q Z g A A A A E A A C A A A A C o 1 6 E Q X 6 i 3 H d Z J P 2 r z M A 5 o D s P C a D K L D M 6 b P h K J 8 Y R D h Q A A A A A O g A A A A A I A A C A A A A D J Y q 2 y H I y 7 f D Y C o K O + r R U O K J 3 a c a p K O m x q I T r G B h S 3 5 1 A A A A B + 2 h B / C W g Z E u Y f P x Y C J J f B G Y c e V 7 A r 7 t i z A M p e O 5 v N q D C D 1 d v l S v q j K f / b s l a 2 t r Q 5 S c o i 3 U L q W 2 c 6 N 8 X 7 I q O V o S t 7 x P 2 d n B N + g k d t Q H 8 f T U A A A A C P D B u J S G M k W + e M I R 8 5 V V H Y y S l y 2 i C p v 8 v X V A V z S n z s x M 2 j L M 2 g h 4 c V Z V j t R F Z t + g 0 1 n N 6 I v q w X F j / / G q A a h h 7 F < / D a t a M a s h u p > 
</file>

<file path=customXml/item5.xml><?xml version="1.0" encoding="utf-8"?>
<scriptIds xmlns="http://schemas.microsoft.com/office/extensibility/maker/v1.0" id="script-ids-node-id">
  <scriptId id="ms-officescript%3A%2F%2Fonedrive_business_itemlink%2F012226L2NSGUGA26DYDFC24RJ6EADXGWAA:ms-officescript%3A%2F%2Fonedrive_business_sharinglink%2Fu!aHR0cHM6Ly9zdGFnZWRpdmVyc2UtbXkuc2hhcmVwb2ludC5jb20vOnU6L2cvcGVyc29uYWwvYXJtaW5faGFzc2Vfc3RhZ2UtZGl2ZXJzLWVfY29tL0ViSTFEQTE0ZUJsRnJrVS1JQWR6V0FBQjJreFZiMHRTeUNabVR0UkZZcmpub0E"/>
</scriptIds>
</file>

<file path=customXml/itemProps1.xml><?xml version="1.0" encoding="utf-8"?>
<ds:datastoreItem xmlns:ds="http://schemas.openxmlformats.org/officeDocument/2006/customXml" ds:itemID="{05633D05-EB93-4EFE-88E3-47C8F91F7B35}">
  <ds:schemaRefs>
    <ds:schemaRef ds:uri="http://schemas.microsoft.com/office/2006/metadata/properties"/>
    <ds:schemaRef ds:uri="http://schemas.microsoft.com/office/infopath/2007/PartnerControls"/>
    <ds:schemaRef ds:uri="ecf8858e-b543-40e0-b492-bc5f3aa4e7d7"/>
    <ds:schemaRef ds:uri="e3474a12-8058-41d2-9807-81d45852b1fe"/>
  </ds:schemaRefs>
</ds:datastoreItem>
</file>

<file path=customXml/itemProps2.xml><?xml version="1.0" encoding="utf-8"?>
<ds:datastoreItem xmlns:ds="http://schemas.openxmlformats.org/officeDocument/2006/customXml" ds:itemID="{D84662E6-2F43-42EA-82A6-3CC942E56511}"/>
</file>

<file path=customXml/itemProps3.xml><?xml version="1.0" encoding="utf-8"?>
<ds:datastoreItem xmlns:ds="http://schemas.openxmlformats.org/officeDocument/2006/customXml" ds:itemID="{9140BA2C-956A-45DD-8490-DC302BF384B6}">
  <ds:schemaRefs>
    <ds:schemaRef ds:uri="http://schemas.microsoft.com/sharepoint/v3/contenttype/forms"/>
  </ds:schemaRefs>
</ds:datastoreItem>
</file>

<file path=customXml/itemProps4.xml><?xml version="1.0" encoding="utf-8"?>
<ds:datastoreItem xmlns:ds="http://schemas.openxmlformats.org/officeDocument/2006/customXml" ds:itemID="{D7DAE2E2-0811-453F-A7A4-8D44CC9E5A19}">
  <ds:schemaRefs>
    <ds:schemaRef ds:uri="http://schemas.microsoft.com/DataMashup"/>
  </ds:schemaRefs>
</ds:datastoreItem>
</file>

<file path=customXml/itemProps5.xml><?xml version="1.0" encoding="utf-8"?>
<ds:datastoreItem xmlns:ds="http://schemas.openxmlformats.org/officeDocument/2006/customXml" ds:itemID="{2162F2E7-B85C-46CE-BE1E-0126850D0237}">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123</vt:i4>
      </vt:variant>
    </vt:vector>
  </HeadingPairs>
  <TitlesOfParts>
    <vt:vector size="135" baseType="lpstr">
      <vt:lpstr>Hinweise</vt:lpstr>
      <vt:lpstr>0-Allgemeine Angaben</vt:lpstr>
      <vt:lpstr>1-KoFi zur Antragsstellung</vt:lpstr>
      <vt:lpstr>2-Belegliste</vt:lpstr>
      <vt:lpstr>3-Erläuterungen Belege</vt:lpstr>
      <vt:lpstr>4-VWN nach Abschluss</vt:lpstr>
      <vt:lpstr>5-AUS-Erläuterung VWN</vt:lpstr>
      <vt:lpstr>6-EIN-Erläuterung VWN</vt:lpstr>
      <vt:lpstr>9-Weitere Erläuterungen</vt:lpstr>
      <vt:lpstr>10-FöRiLi</vt:lpstr>
      <vt:lpstr>11-LoVs</vt:lpstr>
      <vt:lpstr>Testdaten</vt:lpstr>
      <vt:lpstr>'0-Allgemeine Angaben'!Druckbereich</vt:lpstr>
      <vt:lpstr>'1-KoFi zur Antragsstellung'!Druckbereich</vt:lpstr>
      <vt:lpstr>'2-Belegliste'!Druckbereich</vt:lpstr>
      <vt:lpstr>'3-Erläuterungen Belege'!Druckbereich</vt:lpstr>
      <vt:lpstr>'4-VWN nach Abschluss'!Druckbereich</vt:lpstr>
      <vt:lpstr>'5-AUS-Erläuterung VWN'!Druckbereich</vt:lpstr>
      <vt:lpstr>'6-EIN-Erläuterung VWN'!Druckbereich</vt:lpstr>
      <vt:lpstr>Hinweise!Druckbereich</vt:lpstr>
      <vt:lpstr>'2-Belegliste'!Drucktitel</vt:lpstr>
      <vt:lpstr>'3-Erläuterungen Belege'!Drucktitel</vt:lpstr>
      <vt:lpstr>'5-AUS-Erläuterung VWN'!Drucktitel</vt:lpstr>
      <vt:lpstr>'6-EIN-Erläuterung VWN'!Drucktitel</vt:lpstr>
      <vt:lpstr>Eigenmittel</vt:lpstr>
      <vt:lpstr>FörderungXLABW</vt:lpstr>
      <vt:lpstr>HeadLine</vt:lpstr>
      <vt:lpstr>Honorare</vt:lpstr>
      <vt:lpstr>KommunaleXFörderung</vt:lpstr>
      <vt:lpstr>LABW_KoFiPlan_Ver</vt:lpstr>
      <vt:lpstr>Öffentlichkeitsarbeit</vt:lpstr>
      <vt:lpstr>SachY_Materialkosten</vt:lpstr>
      <vt:lpstr>SonstigeXAusgaben</vt:lpstr>
      <vt:lpstr>SonstigeXEinnahmen</vt:lpstr>
      <vt:lpstr>Sponsoren</vt:lpstr>
      <vt:lpstr>T0_Ansprechpartner</vt:lpstr>
      <vt:lpstr>T0_Antrgasdatum</vt:lpstr>
      <vt:lpstr>T0_AusgabenGesamt</vt:lpstr>
      <vt:lpstr>T0_BeantragteSumme</vt:lpstr>
      <vt:lpstr>T0_BühnenName</vt:lpstr>
      <vt:lpstr>T0_EingabeBühne</vt:lpstr>
      <vt:lpstr>T0_FAK_Gelb_Steuerung</vt:lpstr>
      <vt:lpstr>T0_Förderbereich</vt:lpstr>
      <vt:lpstr>T0_FörderfähigeKosten</vt:lpstr>
      <vt:lpstr>T0_Fördermittelvertrag</vt:lpstr>
      <vt:lpstr>T0_Fördersumme</vt:lpstr>
      <vt:lpstr>T0_LABW_AKZ</vt:lpstr>
      <vt:lpstr>T0_LABW_Eingabe</vt:lpstr>
      <vt:lpstr>T0_Projekttitel</vt:lpstr>
      <vt:lpstr>T0_RL_Gewählt</vt:lpstr>
      <vt:lpstr>T0_TEST_Kommentare</vt:lpstr>
      <vt:lpstr>T1_Abgaben_SOLL</vt:lpstr>
      <vt:lpstr>T1_AlleAusgaben_SOLL</vt:lpstr>
      <vt:lpstr>T1_AlleEinnahmen_SOLL</vt:lpstr>
      <vt:lpstr>T1_Antragssumme</vt:lpstr>
      <vt:lpstr>T1_AUS_Gelb_Steuerung</vt:lpstr>
      <vt:lpstr>T1_AusGesamt_SOLL</vt:lpstr>
      <vt:lpstr>T1_Drittmittel_SOLL</vt:lpstr>
      <vt:lpstr>T1_Eigenmittel_SOLL</vt:lpstr>
      <vt:lpstr>T1_EIN_Gelb_Steuerung</vt:lpstr>
      <vt:lpstr>T1_EinGesamt_SOLL</vt:lpstr>
      <vt:lpstr>T1_Honorare_SOLL</vt:lpstr>
      <vt:lpstr>T1_Kommunalzuschuss_SOLL</vt:lpstr>
      <vt:lpstr>T1_ÖArbeit_SOLL</vt:lpstr>
      <vt:lpstr>T1_Sachkosten_SOLL</vt:lpstr>
      <vt:lpstr>T1_SonstigeHonorare_SOLL</vt:lpstr>
      <vt:lpstr>T1_SonstigeKosten_SOLL</vt:lpstr>
      <vt:lpstr>T1_Spenden_SOLL</vt:lpstr>
      <vt:lpstr>T1_Sponsoren_SOLL</vt:lpstr>
      <vt:lpstr>T1_TEST_Kommentare</vt:lpstr>
      <vt:lpstr>T10_RL_Beschreibung</vt:lpstr>
      <vt:lpstr>T10_RL_FöMax</vt:lpstr>
      <vt:lpstr>T10_RL_FöMax_C</vt:lpstr>
      <vt:lpstr>T10_RL_FöMin</vt:lpstr>
      <vt:lpstr>T10_RL_FöMin_C</vt:lpstr>
      <vt:lpstr>T10_RL_Förderung</vt:lpstr>
      <vt:lpstr>T10_RL_Förderung_C</vt:lpstr>
      <vt:lpstr>T10_RL_Hinweis</vt:lpstr>
      <vt:lpstr>T10_RL_Hinweis_C</vt:lpstr>
      <vt:lpstr>T10_RL_HinweisFK</vt:lpstr>
      <vt:lpstr>T10_RL_HinweisFK_C</vt:lpstr>
      <vt:lpstr>T10_RL_HinweisFö</vt:lpstr>
      <vt:lpstr>T10_RL_HinweisFö_C</vt:lpstr>
      <vt:lpstr>T10_RL_MinAnzahlFK</vt:lpstr>
      <vt:lpstr>T10_RL_MinAnzahlFK_C</vt:lpstr>
      <vt:lpstr>T10_RL_MinProVol</vt:lpstr>
      <vt:lpstr>T10_RL_MinProVol_C</vt:lpstr>
      <vt:lpstr>T10_RL_Nummer</vt:lpstr>
      <vt:lpstr>T10_RL_Tab</vt:lpstr>
      <vt:lpstr>T11_AusBerSort</vt:lpstr>
      <vt:lpstr>T11_AusEinBereiche</vt:lpstr>
      <vt:lpstr>T11_Ausgabenbereich</vt:lpstr>
      <vt:lpstr>T11_AusgabenbereichSort</vt:lpstr>
      <vt:lpstr>T11_BeantragteSumme_Farbe</vt:lpstr>
      <vt:lpstr>T11_BeantragteSumme_Message</vt:lpstr>
      <vt:lpstr>T11_Belegart</vt:lpstr>
      <vt:lpstr>T11_BelegErläuterungControl</vt:lpstr>
      <vt:lpstr>T11_BelegErläuterungNotwendig</vt:lpstr>
      <vt:lpstr>T11_EinBerSort</vt:lpstr>
      <vt:lpstr>T11_Einnahmenbereich</vt:lpstr>
      <vt:lpstr>T11_EinnahmenbereichSort</vt:lpstr>
      <vt:lpstr>T11_Fachkraft_anerkannt</vt:lpstr>
      <vt:lpstr>T11_FörderfähigeKosten_Farbe</vt:lpstr>
      <vt:lpstr>T11_FörderfähigeKosten_Message</vt:lpstr>
      <vt:lpstr>T11_Fördersumme_Farbe</vt:lpstr>
      <vt:lpstr>T11_Fördersumme_Message</vt:lpstr>
      <vt:lpstr>T11_Mehreinnahmen_Farbe</vt:lpstr>
      <vt:lpstr>T11_Mehreinnahmen_Message</vt:lpstr>
      <vt:lpstr>T11_Value_Ja</vt:lpstr>
      <vt:lpstr>T11_Value_MinZei</vt:lpstr>
      <vt:lpstr>T11_Value_Nein</vt:lpstr>
      <vt:lpstr>T2_AlleEingabenBelege</vt:lpstr>
      <vt:lpstr>T2_DetailSpalte</vt:lpstr>
      <vt:lpstr>T2_SummeSpalte</vt:lpstr>
      <vt:lpstr>T2_TabelleBelege</vt:lpstr>
      <vt:lpstr>T2_TEST_Kommentare</vt:lpstr>
      <vt:lpstr>T3_AlleEingabenErläuterungen</vt:lpstr>
      <vt:lpstr>T3_ErläuterungenLfdNr</vt:lpstr>
      <vt:lpstr>T3_ErläuterungKommentar</vt:lpstr>
      <vt:lpstr>T3_TEST_Kommentare</vt:lpstr>
      <vt:lpstr>T4_AlleAusgabenTatsächlich</vt:lpstr>
      <vt:lpstr>T4_Eigenmittel_IST</vt:lpstr>
      <vt:lpstr>T4_Gesamtausgaben_IST</vt:lpstr>
      <vt:lpstr>T4_Gesamteinnahmen_IST</vt:lpstr>
      <vt:lpstr>T4_Kommunalzuschuss_IST</vt:lpstr>
      <vt:lpstr>T4_TabAusgaben</vt:lpstr>
      <vt:lpstr>T4_TabEinnahmen</vt:lpstr>
      <vt:lpstr>T4_TEST_Kommentare</vt:lpstr>
      <vt:lpstr>T5_EingabeFelder</vt:lpstr>
      <vt:lpstr>T5_TEST_Kommentare</vt:lpstr>
      <vt:lpstr>T6_EingabeFelder</vt:lpstr>
      <vt:lpstr>T6_TEST_Kommentare</vt:lpstr>
      <vt:lpstr>T9_AlleEingaben</vt:lpstr>
      <vt:lpstr>Tantiemen_Abgaben</vt:lpstr>
      <vt:lpstr>Zuwendungen_Spenden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Babette Ulmer</dc:creator>
  <cp:keywords/>
  <dc:description/>
  <cp:lastModifiedBy>Armin Haße</cp:lastModifiedBy>
  <cp:revision/>
  <cp:lastPrinted>2025-03-04T22:16:08Z</cp:lastPrinted>
  <dcterms:created xsi:type="dcterms:W3CDTF">2023-10-29T11:47:11Z</dcterms:created>
  <dcterms:modified xsi:type="dcterms:W3CDTF">2025-03-17T20:26:13Z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0x010100A24C95D8328EC449842EBC0C17D0D48F</vt:lpwstr>
  </property>
  <property fmtid="{D5CDD505-2E9C-101B-9397-08002B2CF9AE}" pid="3" name="MediaServiceImageTags">
    <vt:lpwstr/>
  </property>
</Properties>
</file>